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litza.batista\Documents\PagWeb\2018\"/>
    </mc:Choice>
  </mc:AlternateContent>
  <bookViews>
    <workbookView xWindow="0" yWindow="0" windowWidth="21600" windowHeight="9600" tabRatio="338"/>
  </bookViews>
  <sheets>
    <sheet name="MATRITOTAL03" sheetId="1" r:id="rId1"/>
  </sheets>
  <definedNames>
    <definedName name="A_impresión_IM">MATRITOTAL03!$A$1:$L$134</definedName>
    <definedName name="_xlnm.Print_Area" localSheetId="0">MATRITOTAL03!$A$1:$L$158</definedName>
    <definedName name="Excel_BuiltIn_Print_Area_1">MATRITOTAL03!$A$1:$L$158</definedName>
  </definedNames>
  <calcPr calcId="162913"/>
</workbook>
</file>

<file path=xl/calcChain.xml><?xml version="1.0" encoding="utf-8"?>
<calcChain xmlns="http://schemas.openxmlformats.org/spreadsheetml/2006/main">
  <c r="F18" i="1" l="1"/>
  <c r="H18" i="1" l="1"/>
  <c r="J12" i="1" l="1"/>
  <c r="B146" i="1"/>
  <c r="B97" i="1" l="1"/>
  <c r="B77" i="1"/>
  <c r="G71" i="1"/>
  <c r="H71" i="1"/>
  <c r="I71" i="1"/>
  <c r="J71" i="1"/>
  <c r="K71" i="1"/>
  <c r="F71" i="1"/>
  <c r="G78" i="1"/>
  <c r="H78" i="1"/>
  <c r="I78" i="1"/>
  <c r="J78" i="1"/>
  <c r="K78" i="1"/>
  <c r="F78" i="1"/>
  <c r="D71" i="1"/>
  <c r="D78" i="1"/>
  <c r="D22" i="1"/>
  <c r="E78" i="1" l="1"/>
  <c r="B78" i="1" s="1"/>
  <c r="D11" i="1"/>
  <c r="D145" i="1"/>
  <c r="D117" i="1"/>
  <c r="D96" i="1"/>
  <c r="D53" i="1"/>
  <c r="E149" i="1" l="1"/>
  <c r="E147" i="1"/>
  <c r="J145" i="1"/>
  <c r="L11" i="1" l="1"/>
  <c r="K11" i="1"/>
  <c r="J11" i="1"/>
  <c r="I11" i="1"/>
  <c r="H11" i="1"/>
  <c r="G11" i="1"/>
  <c r="F11" i="1"/>
  <c r="D12" i="1"/>
  <c r="B149" i="1"/>
  <c r="E148" i="1"/>
  <c r="E150" i="1"/>
  <c r="E151" i="1"/>
  <c r="E93" i="1"/>
  <c r="B93" i="1" s="1"/>
  <c r="E41" i="1"/>
  <c r="B41" i="1" s="1"/>
  <c r="L57" i="1"/>
  <c r="K17" i="1"/>
  <c r="J144" i="1" l="1"/>
  <c r="J57" i="1"/>
  <c r="I114" i="1"/>
  <c r="I17" i="1" s="1"/>
  <c r="H114" i="1"/>
  <c r="D19" i="1"/>
  <c r="D13" i="1"/>
  <c r="D114" i="1"/>
  <c r="E115" i="1"/>
  <c r="B115" i="1" s="1"/>
  <c r="D57" i="1"/>
  <c r="D18" i="1" s="1"/>
  <c r="H17" i="1" l="1"/>
  <c r="E114" i="1"/>
  <c r="B114" i="1" s="1"/>
  <c r="D17" i="1"/>
  <c r="E116" i="1"/>
  <c r="B116" i="1" s="1"/>
  <c r="L29" i="1" l="1"/>
  <c r="K29" i="1"/>
  <c r="J29" i="1"/>
  <c r="I29" i="1"/>
  <c r="H29" i="1"/>
  <c r="G29" i="1"/>
  <c r="F29" i="1"/>
  <c r="D29" i="1"/>
  <c r="J85" i="1" l="1"/>
  <c r="L71" i="1"/>
  <c r="E50" i="1"/>
  <c r="E71" i="1" l="1"/>
  <c r="B71" i="1" s="1"/>
  <c r="E74" i="1"/>
  <c r="E75" i="1"/>
  <c r="E58" i="1" l="1"/>
  <c r="B58" i="1" s="1"/>
  <c r="E92" i="1" l="1"/>
  <c r="B92" i="1" s="1"/>
  <c r="D128" i="1"/>
  <c r="K57" i="1" l="1"/>
  <c r="K18" i="1" s="1"/>
  <c r="J17" i="1" l="1"/>
  <c r="F57" i="1" l="1"/>
  <c r="D151" i="1"/>
  <c r="B153" i="1"/>
  <c r="E152" i="1"/>
  <c r="B152" i="1" s="1"/>
  <c r="B127" i="1"/>
  <c r="B100" i="1"/>
  <c r="B151" i="1" l="1"/>
  <c r="D144" i="1"/>
  <c r="B60" i="1"/>
  <c r="D45" i="1"/>
  <c r="D43" i="1" s="1"/>
  <c r="B50" i="1"/>
  <c r="B49" i="1"/>
  <c r="B46" i="1"/>
  <c r="E59" i="1" l="1"/>
  <c r="E61" i="1"/>
  <c r="B84" i="1" l="1"/>
  <c r="E27" i="1"/>
  <c r="E28" i="1"/>
  <c r="E24" i="1"/>
  <c r="E26" i="1"/>
  <c r="E25" i="1"/>
  <c r="G12" i="1" l="1"/>
  <c r="H12" i="1"/>
  <c r="I12" i="1"/>
  <c r="K12" i="1"/>
  <c r="L12" i="1"/>
  <c r="F12" i="1"/>
  <c r="E111" i="1"/>
  <c r="E91" i="1"/>
  <c r="B91" i="1" s="1"/>
  <c r="L85" i="1" l="1"/>
  <c r="K144" i="1"/>
  <c r="K85" i="1"/>
  <c r="H85" i="1" l="1"/>
  <c r="F85" i="1"/>
  <c r="D85" i="1"/>
  <c r="D81" i="1"/>
  <c r="B59" i="1"/>
  <c r="B48" i="1"/>
  <c r="D70" i="1" l="1"/>
  <c r="E11" i="1"/>
  <c r="B123" i="1" l="1"/>
  <c r="E44" i="1"/>
  <c r="D122" i="1" l="1"/>
  <c r="E72" i="1" l="1"/>
  <c r="B74" i="1"/>
  <c r="D132" i="1" l="1"/>
  <c r="D121" i="1" s="1"/>
  <c r="B131" i="1"/>
  <c r="D101" i="1"/>
  <c r="D15" i="1" l="1"/>
  <c r="L18" i="1"/>
  <c r="B13" i="1" l="1"/>
  <c r="C13" i="1" s="1"/>
  <c r="E118" i="1" l="1"/>
  <c r="B118" i="1" s="1"/>
  <c r="B26" i="1" l="1"/>
  <c r="B148" i="1" l="1"/>
  <c r="B150" i="1"/>
  <c r="E73" i="1"/>
  <c r="B73" i="1" s="1"/>
  <c r="L144" i="1" l="1"/>
  <c r="L96" i="1"/>
  <c r="J22" i="1" l="1"/>
  <c r="I117" i="1"/>
  <c r="G101" i="1"/>
  <c r="H101" i="1"/>
  <c r="E105" i="1"/>
  <c r="B105" i="1" s="1"/>
  <c r="G145" i="1" l="1"/>
  <c r="H145" i="1"/>
  <c r="I145" i="1"/>
  <c r="K145" i="1"/>
  <c r="L145" i="1"/>
  <c r="F145" i="1"/>
  <c r="E145" i="1" l="1"/>
  <c r="B27" i="1"/>
  <c r="B28" i="1"/>
  <c r="I45" i="1" l="1"/>
  <c r="E88" i="1"/>
  <c r="B88" i="1" s="1"/>
  <c r="I101" i="1" l="1"/>
  <c r="D107" i="1"/>
  <c r="D95" i="1" s="1"/>
  <c r="B32" i="1"/>
  <c r="E76" i="1" l="1"/>
  <c r="E125" i="1" l="1"/>
  <c r="E23" i="1" l="1"/>
  <c r="B147" i="1" l="1"/>
  <c r="E112" i="1" l="1"/>
  <c r="E113" i="1"/>
  <c r="G132" i="1" l="1"/>
  <c r="F107" i="1" l="1"/>
  <c r="B76" i="1"/>
  <c r="E133" i="1"/>
  <c r="B133" i="1" s="1"/>
  <c r="E56" i="1"/>
  <c r="B145" i="1"/>
  <c r="L132" i="1"/>
  <c r="F101" i="1"/>
  <c r="F144" i="1"/>
  <c r="B113" i="1"/>
  <c r="E102" i="1"/>
  <c r="B102" i="1" s="1"/>
  <c r="E103" i="1"/>
  <c r="B103" i="1" s="1"/>
  <c r="E104" i="1"/>
  <c r="B104" i="1" s="1"/>
  <c r="E106" i="1"/>
  <c r="E108" i="1"/>
  <c r="E109" i="1"/>
  <c r="K101" i="1"/>
  <c r="L101" i="1"/>
  <c r="K107" i="1"/>
  <c r="J101" i="1"/>
  <c r="E101" i="1" l="1"/>
  <c r="B101" i="1" s="1"/>
  <c r="J53" i="1"/>
  <c r="I57" i="1"/>
  <c r="I18" i="1" s="1"/>
  <c r="E55" i="1"/>
  <c r="B55" i="1" s="1"/>
  <c r="E54" i="1"/>
  <c r="B54" i="1" s="1"/>
  <c r="B56" i="1"/>
  <c r="J45" i="1"/>
  <c r="I53" i="1"/>
  <c r="F53" i="1"/>
  <c r="G53" i="1"/>
  <c r="H53" i="1"/>
  <c r="K53" i="1"/>
  <c r="L53" i="1"/>
  <c r="J122" i="1"/>
  <c r="J128" i="1"/>
  <c r="J132" i="1"/>
  <c r="J35" i="1"/>
  <c r="J21" i="1" s="1"/>
  <c r="J81" i="1"/>
  <c r="J70" i="1" s="1"/>
  <c r="J96" i="1"/>
  <c r="J107" i="1"/>
  <c r="J117" i="1"/>
  <c r="J18" i="1" s="1"/>
  <c r="G57" i="1"/>
  <c r="G45" i="1"/>
  <c r="G22" i="1"/>
  <c r="G35" i="1"/>
  <c r="G81" i="1"/>
  <c r="G85" i="1"/>
  <c r="G96" i="1"/>
  <c r="G17" i="1"/>
  <c r="G117" i="1"/>
  <c r="G122" i="1"/>
  <c r="G128" i="1"/>
  <c r="G144" i="1"/>
  <c r="I107" i="1"/>
  <c r="I96" i="1"/>
  <c r="I128" i="1"/>
  <c r="I122" i="1"/>
  <c r="I132" i="1"/>
  <c r="I22" i="1"/>
  <c r="I35" i="1"/>
  <c r="I81" i="1"/>
  <c r="I70" i="1" s="1"/>
  <c r="I85" i="1"/>
  <c r="I144" i="1"/>
  <c r="F22" i="1"/>
  <c r="F35" i="1"/>
  <c r="F45" i="1"/>
  <c r="F43" i="1" s="1"/>
  <c r="F81" i="1"/>
  <c r="F70" i="1" s="1"/>
  <c r="F96" i="1"/>
  <c r="F17" i="1"/>
  <c r="F117" i="1"/>
  <c r="F122" i="1"/>
  <c r="F128" i="1"/>
  <c r="F132" i="1"/>
  <c r="H22" i="1"/>
  <c r="H35" i="1"/>
  <c r="H45" i="1"/>
  <c r="H57" i="1"/>
  <c r="H81" i="1"/>
  <c r="H70" i="1" s="1"/>
  <c r="H96" i="1"/>
  <c r="H107" i="1"/>
  <c r="H117" i="1"/>
  <c r="H122" i="1"/>
  <c r="H128" i="1"/>
  <c r="H132" i="1"/>
  <c r="H144" i="1"/>
  <c r="K22" i="1"/>
  <c r="K35" i="1"/>
  <c r="K45" i="1"/>
  <c r="K81" i="1"/>
  <c r="K70" i="1" s="1"/>
  <c r="K96" i="1"/>
  <c r="K95" i="1" s="1"/>
  <c r="K122" i="1"/>
  <c r="K128" i="1"/>
  <c r="K132" i="1"/>
  <c r="L22" i="1"/>
  <c r="L35" i="1"/>
  <c r="L45" i="1"/>
  <c r="L81" i="1"/>
  <c r="L70" i="1" s="1"/>
  <c r="L17" i="1"/>
  <c r="L107" i="1"/>
  <c r="L122" i="1"/>
  <c r="L128" i="1"/>
  <c r="D35" i="1"/>
  <c r="D21" i="1" s="1"/>
  <c r="E40" i="1"/>
  <c r="B40" i="1" s="1"/>
  <c r="T165" i="1"/>
  <c r="E98" i="1"/>
  <c r="B98" i="1" s="1"/>
  <c r="B72" i="1"/>
  <c r="B75" i="1"/>
  <c r="B126" i="1"/>
  <c r="B23" i="1"/>
  <c r="B24" i="1"/>
  <c r="B25" i="1"/>
  <c r="E30" i="1"/>
  <c r="B30" i="1" s="1"/>
  <c r="E31" i="1"/>
  <c r="B31" i="1" s="1"/>
  <c r="E33" i="1"/>
  <c r="B33" i="1" s="1"/>
  <c r="E34" i="1"/>
  <c r="B34" i="1" s="1"/>
  <c r="E36" i="1"/>
  <c r="B36" i="1" s="1"/>
  <c r="E37" i="1"/>
  <c r="B37" i="1" s="1"/>
  <c r="E38" i="1"/>
  <c r="B38" i="1" s="1"/>
  <c r="E39" i="1"/>
  <c r="B39" i="1" s="1"/>
  <c r="E42" i="1"/>
  <c r="B44" i="1"/>
  <c r="E47" i="1"/>
  <c r="B47" i="1" s="1"/>
  <c r="E51" i="1"/>
  <c r="B51" i="1" s="1"/>
  <c r="E52" i="1"/>
  <c r="B52" i="1" s="1"/>
  <c r="E62" i="1"/>
  <c r="B62" i="1" s="1"/>
  <c r="B61" i="1"/>
  <c r="E79" i="1"/>
  <c r="B79" i="1" s="1"/>
  <c r="E80" i="1"/>
  <c r="B80" i="1" s="1"/>
  <c r="E82" i="1"/>
  <c r="B82" i="1" s="1"/>
  <c r="E83" i="1"/>
  <c r="B83" i="1" s="1"/>
  <c r="E86" i="1"/>
  <c r="B86" i="1" s="1"/>
  <c r="E87" i="1"/>
  <c r="B87" i="1" s="1"/>
  <c r="E89" i="1"/>
  <c r="B89" i="1" s="1"/>
  <c r="E90" i="1"/>
  <c r="B90" i="1" s="1"/>
  <c r="E94" i="1"/>
  <c r="E99" i="1"/>
  <c r="B99" i="1" s="1"/>
  <c r="B106" i="1"/>
  <c r="B108" i="1"/>
  <c r="B109" i="1"/>
  <c r="E110" i="1"/>
  <c r="B110" i="1" s="1"/>
  <c r="B111" i="1"/>
  <c r="B112" i="1"/>
  <c r="E119" i="1"/>
  <c r="B119" i="1" s="1"/>
  <c r="E124" i="1"/>
  <c r="B124" i="1" s="1"/>
  <c r="B125" i="1"/>
  <c r="E129" i="1"/>
  <c r="B129" i="1" s="1"/>
  <c r="E130" i="1"/>
  <c r="B130" i="1" s="1"/>
  <c r="E134" i="1"/>
  <c r="B134" i="1" s="1"/>
  <c r="E135" i="1"/>
  <c r="B135" i="1" s="1"/>
  <c r="E136" i="1"/>
  <c r="B136" i="1" s="1"/>
  <c r="E143" i="1"/>
  <c r="E154" i="1"/>
  <c r="B154" i="1" s="1"/>
  <c r="E155" i="1"/>
  <c r="I21" i="1" l="1"/>
  <c r="L121" i="1"/>
  <c r="F21" i="1"/>
  <c r="G21" i="1"/>
  <c r="L21" i="1"/>
  <c r="K21" i="1"/>
  <c r="H21" i="1"/>
  <c r="G70" i="1"/>
  <c r="G18" i="1"/>
  <c r="E85" i="1"/>
  <c r="I95" i="1"/>
  <c r="J43" i="1"/>
  <c r="H95" i="1"/>
  <c r="D16" i="1"/>
  <c r="J15" i="1"/>
  <c r="H43" i="1"/>
  <c r="I43" i="1"/>
  <c r="G43" i="1"/>
  <c r="L43" i="1"/>
  <c r="K43" i="1"/>
  <c r="H15" i="1"/>
  <c r="L15" i="1"/>
  <c r="G15" i="1"/>
  <c r="J121" i="1"/>
  <c r="F15" i="1"/>
  <c r="K15" i="1"/>
  <c r="I15" i="1"/>
  <c r="J16" i="1"/>
  <c r="I16" i="1"/>
  <c r="E17" i="1"/>
  <c r="I121" i="1"/>
  <c r="G95" i="1"/>
  <c r="G16" i="1"/>
  <c r="L16" i="1"/>
  <c r="K16" i="1"/>
  <c r="H16" i="1"/>
  <c r="F16" i="1"/>
  <c r="F121" i="1"/>
  <c r="E107" i="1"/>
  <c r="B107" i="1" s="1"/>
  <c r="J95" i="1"/>
  <c r="L95" i="1"/>
  <c r="F95" i="1"/>
  <c r="E19" i="1"/>
  <c r="B19" i="1" s="1"/>
  <c r="E117" i="1"/>
  <c r="B117" i="1" s="1"/>
  <c r="E45" i="1"/>
  <c r="B45" i="1" s="1"/>
  <c r="E96" i="1"/>
  <c r="B96" i="1" s="1"/>
  <c r="E81" i="1"/>
  <c r="B81" i="1" s="1"/>
  <c r="E57" i="1"/>
  <c r="B57" i="1" s="1"/>
  <c r="E22" i="1"/>
  <c r="B22" i="1" s="1"/>
  <c r="E29" i="1"/>
  <c r="B29" i="1" s="1"/>
  <c r="E12" i="1"/>
  <c r="E132" i="1"/>
  <c r="B132" i="1" s="1"/>
  <c r="E122" i="1"/>
  <c r="B122" i="1" s="1"/>
  <c r="B85" i="1"/>
  <c r="E144" i="1"/>
  <c r="B144" i="1" s="1"/>
  <c r="E128" i="1"/>
  <c r="B128" i="1" s="1"/>
  <c r="E53" i="1"/>
  <c r="B53" i="1" s="1"/>
  <c r="E35" i="1"/>
  <c r="B35" i="1" s="1"/>
  <c r="H121" i="1"/>
  <c r="G121" i="1"/>
  <c r="K121" i="1"/>
  <c r="B11" i="1"/>
  <c r="E70" i="1" l="1"/>
  <c r="B70" i="1" s="1"/>
  <c r="D8" i="1"/>
  <c r="B17" i="1"/>
  <c r="I8" i="1"/>
  <c r="D14" i="1"/>
  <c r="E15" i="1"/>
  <c r="B15" i="1" s="1"/>
  <c r="G14" i="1"/>
  <c r="L14" i="1"/>
  <c r="F14" i="1"/>
  <c r="I14" i="1"/>
  <c r="E18" i="1"/>
  <c r="K14" i="1"/>
  <c r="J14" i="1"/>
  <c r="H14" i="1"/>
  <c r="E16" i="1"/>
  <c r="B16" i="1" s="1"/>
  <c r="E95" i="1"/>
  <c r="B95" i="1" s="1"/>
  <c r="H8" i="1"/>
  <c r="L8" i="1"/>
  <c r="J8" i="1"/>
  <c r="E121" i="1"/>
  <c r="B121" i="1" s="1"/>
  <c r="G8" i="1"/>
  <c r="F8" i="1"/>
  <c r="E43" i="1"/>
  <c r="B43" i="1" s="1"/>
  <c r="E21" i="1"/>
  <c r="B21" i="1" s="1"/>
  <c r="K8" i="1"/>
  <c r="B18" i="1" l="1"/>
  <c r="E14" i="1"/>
  <c r="E8" i="1"/>
  <c r="B8" i="1" s="1"/>
  <c r="C146" i="1" s="1"/>
  <c r="C97" i="1" l="1"/>
  <c r="C149" i="1"/>
  <c r="C77" i="1"/>
  <c r="C78" i="1"/>
  <c r="C41" i="1"/>
  <c r="C93" i="1"/>
  <c r="C115" i="1"/>
  <c r="C114" i="1"/>
  <c r="C116" i="1"/>
  <c r="C46" i="1"/>
  <c r="C60" i="1"/>
  <c r="C59" i="1"/>
  <c r="C92" i="1"/>
  <c r="C58" i="1"/>
  <c r="D9" i="1"/>
  <c r="B14" i="1"/>
  <c r="C14" i="1" s="1"/>
  <c r="C151" i="1"/>
  <c r="C153" i="1"/>
  <c r="C127" i="1"/>
  <c r="C152" i="1"/>
  <c r="C100" i="1"/>
  <c r="C90" i="1"/>
  <c r="C89" i="1"/>
  <c r="C88" i="1"/>
  <c r="C49" i="1"/>
  <c r="C50" i="1"/>
  <c r="C84" i="1"/>
  <c r="C91" i="1"/>
  <c r="C48" i="1"/>
  <c r="C123" i="1"/>
  <c r="C131" i="1"/>
  <c r="C74" i="1"/>
  <c r="C118" i="1"/>
  <c r="C26" i="1"/>
  <c r="C148" i="1"/>
  <c r="C73" i="1"/>
  <c r="C105" i="1"/>
  <c r="C150" i="1"/>
  <c r="C145" i="1"/>
  <c r="C28" i="1"/>
  <c r="C27" i="1"/>
  <c r="C25" i="1"/>
  <c r="C24" i="1"/>
  <c r="C32" i="1"/>
  <c r="C147" i="1"/>
  <c r="C76" i="1"/>
  <c r="C133" i="1"/>
  <c r="C113" i="1"/>
  <c r="C104" i="1"/>
  <c r="C103" i="1"/>
  <c r="C102" i="1"/>
  <c r="C101" i="1"/>
  <c r="C98" i="1"/>
  <c r="C8" i="1"/>
  <c r="G9" i="1"/>
  <c r="C56" i="1"/>
  <c r="C75" i="1"/>
  <c r="C54" i="1"/>
  <c r="C55" i="1"/>
  <c r="C119" i="1"/>
  <c r="C111" i="1"/>
  <c r="C107" i="1"/>
  <c r="C85" i="1"/>
  <c r="C80" i="1"/>
  <c r="C61" i="1"/>
  <c r="C51" i="1"/>
  <c r="C39" i="1"/>
  <c r="C35" i="1"/>
  <c r="C30" i="1"/>
  <c r="C19" i="1"/>
  <c r="C128" i="1"/>
  <c r="C40" i="1"/>
  <c r="C121" i="1"/>
  <c r="C122" i="1"/>
  <c r="C136" i="1"/>
  <c r="C132" i="1"/>
  <c r="C57" i="1"/>
  <c r="C134" i="1"/>
  <c r="C124" i="1"/>
  <c r="C110" i="1"/>
  <c r="C106" i="1"/>
  <c r="C86" i="1"/>
  <c r="C81" i="1"/>
  <c r="C71" i="1"/>
  <c r="C52" i="1"/>
  <c r="C36" i="1"/>
  <c r="C31" i="1"/>
  <c r="C21" i="1"/>
  <c r="C17" i="1"/>
  <c r="C126" i="1"/>
  <c r="C72" i="1"/>
  <c r="C11" i="1"/>
  <c r="K9" i="1"/>
  <c r="C129" i="1"/>
  <c r="C154" i="1"/>
  <c r="C144" i="1"/>
  <c r="C135" i="1"/>
  <c r="C130" i="1"/>
  <c r="C117" i="1"/>
  <c r="C112" i="1"/>
  <c r="C108" i="1"/>
  <c r="C96" i="1"/>
  <c r="C82" i="1"/>
  <c r="C62" i="1"/>
  <c r="C47" i="1"/>
  <c r="C44" i="1"/>
  <c r="C38" i="1"/>
  <c r="C34" i="1"/>
  <c r="C29" i="1"/>
  <c r="C23" i="1"/>
  <c r="C125" i="1"/>
  <c r="C109" i="1"/>
  <c r="C99" i="1"/>
  <c r="C87" i="1"/>
  <c r="C83" i="1"/>
  <c r="C79" i="1"/>
  <c r="C53" i="1"/>
  <c r="C45" i="1"/>
  <c r="C37" i="1"/>
  <c r="C33" i="1"/>
  <c r="C22" i="1"/>
  <c r="C15" i="1"/>
  <c r="C95" i="1"/>
  <c r="F9" i="1"/>
  <c r="L9" i="1"/>
  <c r="J9" i="1"/>
  <c r="C16" i="1"/>
  <c r="I9" i="1"/>
  <c r="C70" i="1"/>
  <c r="H9" i="1"/>
  <c r="C18" i="1"/>
  <c r="C43" i="1"/>
  <c r="E9" i="1"/>
  <c r="B12" i="1"/>
  <c r="C12" i="1" l="1"/>
</calcChain>
</file>

<file path=xl/sharedStrings.xml><?xml version="1.0" encoding="utf-8"?>
<sst xmlns="http://schemas.openxmlformats.org/spreadsheetml/2006/main" count="192" uniqueCount="142">
  <si>
    <t xml:space="preserve">No. </t>
  </si>
  <si>
    <t>%</t>
  </si>
  <si>
    <t xml:space="preserve"> </t>
  </si>
  <si>
    <t>Técnico en Despacho de Vuelo</t>
  </si>
  <si>
    <t>NOTA:  Cualquier diferencia en los porcentajes se debe al redondeo.</t>
  </si>
  <si>
    <t>FIC</t>
  </si>
  <si>
    <t>FIE</t>
  </si>
  <si>
    <t>FII</t>
  </si>
  <si>
    <t>FIM</t>
  </si>
  <si>
    <t>FISC</t>
  </si>
  <si>
    <t>F</t>
  </si>
  <si>
    <t>FCyT</t>
  </si>
  <si>
    <t>(2)  Carreras en transición</t>
  </si>
  <si>
    <t>(1)  Incluye:   Howard y Campus Dr. Víctor Levi Sasso</t>
  </si>
  <si>
    <t xml:space="preserve">    MATRÍCULA TOTAL POR SEDE, SEGÚN FACULTAD Y CARRERA / PROGRAMA:</t>
  </si>
  <si>
    <t>Total</t>
  </si>
  <si>
    <t>Sede Panamá
(1)</t>
  </si>
  <si>
    <t>Sub-Total</t>
  </si>
  <si>
    <t>Azuero</t>
  </si>
  <si>
    <t>Bocas del Toro</t>
  </si>
  <si>
    <t>Coclé</t>
  </si>
  <si>
    <t>Colón</t>
  </si>
  <si>
    <t>Chiriquí</t>
  </si>
  <si>
    <t>Panamá Oeste</t>
  </si>
  <si>
    <t>Veraguas</t>
  </si>
  <si>
    <t>Facultad y Carrera / Programa</t>
  </si>
  <si>
    <t>FACULTAD DE ING. CIVIL</t>
  </si>
  <si>
    <t>FACULTAD DE ING. ELÉCTRICA</t>
  </si>
  <si>
    <t>FACULTAD DE ING. INDUSTRIAL</t>
  </si>
  <si>
    <t>FACULTAD DE ING. MECÁNICA</t>
  </si>
  <si>
    <t>FACULTAD DE ING. DE SISTEMAS COMPUTACIONALES</t>
  </si>
  <si>
    <t>FACULTAD DE CIENCIAS Y TECNOLOGÍA</t>
  </si>
  <si>
    <t xml:space="preserve">Licenciatura en </t>
  </si>
  <si>
    <t xml:space="preserve">Técnicos en Ing. con Esp en </t>
  </si>
  <si>
    <t xml:space="preserve">     Administración de Proyectos de Construcción</t>
  </si>
  <si>
    <t xml:space="preserve">     Licenciatura</t>
  </si>
  <si>
    <t xml:space="preserve">     Planificación y Gestión Portuaria</t>
  </si>
  <si>
    <t xml:space="preserve">      Ambiental</t>
  </si>
  <si>
    <t xml:space="preserve">      Civil</t>
  </si>
  <si>
    <t xml:space="preserve">      Geológica</t>
  </si>
  <si>
    <t xml:space="preserve">      Geomática</t>
  </si>
  <si>
    <t xml:space="preserve">      Marítima Portuaria</t>
  </si>
  <si>
    <t xml:space="preserve">      Dibujo Automatizado</t>
  </si>
  <si>
    <t xml:space="preserve">      Edificaciones</t>
  </si>
  <si>
    <t xml:space="preserve">     Operaciones Marítimas  y Portuarias</t>
  </si>
  <si>
    <t xml:space="preserve">     Saneamiento y Ambiente</t>
  </si>
  <si>
    <t xml:space="preserve">     Topografía</t>
  </si>
  <si>
    <t xml:space="preserve">     Eléctrica y Electrónica</t>
  </si>
  <si>
    <t xml:space="preserve">     Eléctrica </t>
  </si>
  <si>
    <t xml:space="preserve">     Electrónica </t>
  </si>
  <si>
    <t xml:space="preserve">     Electrónica y Telecomunicaciones</t>
  </si>
  <si>
    <t xml:space="preserve">     Electromecánica</t>
  </si>
  <si>
    <t xml:space="preserve">     Telecomunicaciones</t>
  </si>
  <si>
    <t xml:space="preserve">     Electrónica Digital y Control Automático</t>
  </si>
  <si>
    <t xml:space="preserve">     Electrónica y Sistemas de Comunicación</t>
  </si>
  <si>
    <t xml:space="preserve">     Sistemas Eléctricos y Automatización</t>
  </si>
  <si>
    <t xml:space="preserve">     Electricidad (2)</t>
  </si>
  <si>
    <t xml:space="preserve">     Electrónica (2)</t>
  </si>
  <si>
    <t xml:space="preserve">     Electrónica Biomédica</t>
  </si>
  <si>
    <t xml:space="preserve">     Sistemas Eléctricos</t>
  </si>
  <si>
    <t xml:space="preserve">     Dirección de Negocios con Esp. en Estrategia Gerencial</t>
  </si>
  <si>
    <t xml:space="preserve">     Dirección de Negocios con Esp. en Gerencia de Recursos Humanos</t>
  </si>
  <si>
    <t xml:space="preserve">     Dirección de Negocios con Esp. en Mercadeo Estratégico</t>
  </si>
  <si>
    <t xml:space="preserve">     Gestión de Proyectos con Esp. en Evaluación</t>
  </si>
  <si>
    <t xml:space="preserve">     Sistemas Logísticos y Operaciones con Esp. Centros de Distribución</t>
  </si>
  <si>
    <t xml:space="preserve">     Alta Gerencia</t>
  </si>
  <si>
    <t xml:space="preserve">     Formulación, Evaluación y Gestión de Proyectos de Inversiones</t>
  </si>
  <si>
    <t xml:space="preserve">     Industrial</t>
  </si>
  <si>
    <t xml:space="preserve">     Mecánica Industrial</t>
  </si>
  <si>
    <t xml:space="preserve">     Logística y Cadena de Suministro</t>
  </si>
  <si>
    <t xml:space="preserve">     Gestión Administrativa</t>
  </si>
  <si>
    <t xml:space="preserve">     Recursos Humanos y Gestión de la Productividad</t>
  </si>
  <si>
    <t xml:space="preserve">     Logística y Transporte Multimodal</t>
  </si>
  <si>
    <t xml:space="preserve">     Mercadeo y Negocios Internacionales</t>
  </si>
  <si>
    <t xml:space="preserve">     Mercadeo y Comercio Internacional (2)</t>
  </si>
  <si>
    <t xml:space="preserve">     Energías Renovables y Ambiente</t>
  </si>
  <si>
    <t xml:space="preserve">     Ingeniería de Planta</t>
  </si>
  <si>
    <t xml:space="preserve">     Aeronáutica</t>
  </si>
  <si>
    <t xml:space="preserve">     Energía y Ambiente</t>
  </si>
  <si>
    <t xml:space="preserve">     Mecánica</t>
  </si>
  <si>
    <t xml:space="preserve">     Mantenimiento</t>
  </si>
  <si>
    <t xml:space="preserve">     Naval</t>
  </si>
  <si>
    <t xml:space="preserve">     Mecánica Automotriz</t>
  </si>
  <si>
    <t xml:space="preserve">     Refrigeración  y Aire Acondicionado</t>
  </si>
  <si>
    <t xml:space="preserve">     Soldadura</t>
  </si>
  <si>
    <t xml:space="preserve">     Mantenimiento de Aeronaves con Esp. en Motores y Fuselaje</t>
  </si>
  <si>
    <t xml:space="preserve">     Seguridad Informática</t>
  </si>
  <si>
    <t xml:space="preserve">     Informática Educativa</t>
  </si>
  <si>
    <t xml:space="preserve">     Ingeniería del Software Aplicada</t>
  </si>
  <si>
    <t xml:space="preserve">     Ingeniería del Software </t>
  </si>
  <si>
    <t xml:space="preserve">     Sistemas de Información</t>
  </si>
  <si>
    <t xml:space="preserve">     Sistemas y Computación</t>
  </si>
  <si>
    <t xml:space="preserve">     Software</t>
  </si>
  <si>
    <t xml:space="preserve">     Informática Aplicada a la Educación</t>
  </si>
  <si>
    <t xml:space="preserve">     Desarrollo de Software</t>
  </si>
  <si>
    <t xml:space="preserve">     Redes Informáticas</t>
  </si>
  <si>
    <t xml:space="preserve">     Ingeniería en Matemática</t>
  </si>
  <si>
    <t xml:space="preserve">     Alimentos</t>
  </si>
  <si>
    <t xml:space="preserve">     Forestal</t>
  </si>
  <si>
    <t>Matrícula</t>
  </si>
  <si>
    <t>Centros Regionales</t>
  </si>
  <si>
    <t xml:space="preserve">Maestría en Ingeniería Eléctrica </t>
  </si>
  <si>
    <t>Total de Post-Grado</t>
  </si>
  <si>
    <t>Total de Diplomado</t>
  </si>
  <si>
    <t>Total de Licenciatura</t>
  </si>
  <si>
    <t xml:space="preserve">     Lic. en Ingeniería</t>
  </si>
  <si>
    <t xml:space="preserve">     Lic. en Tecnología</t>
  </si>
  <si>
    <t>Total de Técnico en Ing.</t>
  </si>
  <si>
    <t xml:space="preserve">Total de Técnico </t>
  </si>
  <si>
    <t>Porcentaje</t>
  </si>
  <si>
    <t>Licenciatura en Ingeniería</t>
  </si>
  <si>
    <t>Técnico en Ingeniería</t>
  </si>
  <si>
    <t>Licenciatura en Tec. de Prog. y Análisis de Sistemas (2)</t>
  </si>
  <si>
    <t>Licenciatura en Comunicación Ejecutiva Bilingüe</t>
  </si>
  <si>
    <t>TOTAL</t>
  </si>
  <si>
    <t xml:space="preserve">     Administración de Aviación</t>
  </si>
  <si>
    <t xml:space="preserve">     Administración de Aviación con Opción de Vuelo</t>
  </si>
  <si>
    <t xml:space="preserve">     Gestión de la Producción Industrial</t>
  </si>
  <si>
    <t xml:space="preserve">     Mantenimiento de Planta</t>
  </si>
  <si>
    <t>PRIMER SEMESTRE 2018 (Continuación)</t>
  </si>
  <si>
    <t>PRIMER SEMESTRE 2018</t>
  </si>
  <si>
    <t>PRIMER SEMESTRE 2018 (Conclusión)</t>
  </si>
  <si>
    <t>Licenciatura en Tecnología (2)</t>
  </si>
  <si>
    <t>Total de Maestría y Post-Grado</t>
  </si>
  <si>
    <t>Maestría y Post-Grado en</t>
  </si>
  <si>
    <t xml:space="preserve">     Ingeniería Ambiental</t>
  </si>
  <si>
    <t xml:space="preserve">     Ingeniería Estructural</t>
  </si>
  <si>
    <t xml:space="preserve">     Ingeniería Geotécnica</t>
  </si>
  <si>
    <t xml:space="preserve">     Sistemas Logísticos y Operaciones con Esp. Planificación de la Demanda</t>
  </si>
  <si>
    <t xml:space="preserve">     Ciencias de la Ing. Mecánica</t>
  </si>
  <si>
    <t xml:space="preserve">      Ciencias Física</t>
  </si>
  <si>
    <t xml:space="preserve">     Control Automatización</t>
  </si>
  <si>
    <t xml:space="preserve">Licenciatura en Tecnología en Edificaciones (2) </t>
  </si>
  <si>
    <t>Maestría en</t>
  </si>
  <si>
    <t xml:space="preserve">Post-Grado en </t>
  </si>
  <si>
    <t xml:space="preserve">     Docencia Superior con Esp. en Tecnología y Didáctica Educativa</t>
  </si>
  <si>
    <t>Diplomado en Mediación con Énfasis en las Ciencias y la Tecnología</t>
  </si>
  <si>
    <t>Licenciatura en Tecnología Administrativa (2)</t>
  </si>
  <si>
    <t>Técnico en Ing. con Esp. en Tecnología Industrial (2)</t>
  </si>
  <si>
    <t xml:space="preserve">     Auditoría de Sist. y  Evaluación de Control Informático</t>
  </si>
  <si>
    <t>Post-Grado de Esp. en Docencia Superior</t>
  </si>
  <si>
    <t xml:space="preserve">     Sistemas de Información Geográfica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</si>
</sst>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\ "/>
    <numFmt numFmtId="165" formatCode="#,##0;[Red]#,##0"/>
    <numFmt numFmtId="166" formatCode="0.0"/>
    <numFmt numFmtId="167" formatCode="#,##0.0;[Red]#,##0.0"/>
    <numFmt numFmtId="168" formatCode="#,##0.0"/>
    <numFmt numFmtId="169" formatCode="_ [$€-2]\ * #,##0.00_ ;_ [$€-2]\ * \-#,##0.00_ ;_ [$€-2]\ * &quot;-&quot;??_ "/>
  </numFmts>
  <fonts count="18" x14ac:knownFonts="1">
    <font>
      <sz val="12"/>
      <name val="Courier New"/>
      <family val="3"/>
    </font>
    <font>
      <sz val="8"/>
      <name val="Courier New"/>
      <family val="3"/>
    </font>
    <font>
      <sz val="12"/>
      <name val="Courier New"/>
      <family val="3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b/>
      <i/>
      <sz val="14"/>
      <color theme="1"/>
      <name val="Calibri"/>
      <family val="2"/>
    </font>
    <font>
      <b/>
      <u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b/>
      <u/>
      <sz val="13"/>
      <color theme="1"/>
      <name val="Calibri"/>
      <family val="2"/>
    </font>
    <font>
      <sz val="13"/>
      <color theme="1"/>
      <name val="Calibri"/>
      <family val="2"/>
    </font>
    <font>
      <u/>
      <sz val="13"/>
      <color theme="1"/>
      <name val="Calibri"/>
      <family val="2"/>
    </font>
    <font>
      <sz val="11"/>
      <color theme="1"/>
      <name val="Calibri"/>
      <family val="2"/>
    </font>
    <font>
      <sz val="20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42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2"/>
      </patternFill>
    </fill>
    <fill>
      <patternFill patternType="solid">
        <fgColor theme="0"/>
        <bgColor indexed="30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36"/>
      </patternFill>
    </fill>
    <fill>
      <patternFill patternType="solid">
        <fgColor theme="0"/>
        <bgColor indexed="50"/>
      </patternFill>
    </fill>
    <fill>
      <patternFill patternType="solid">
        <fgColor theme="0"/>
        <bgColor indexed="37"/>
      </patternFill>
    </fill>
    <fill>
      <patternFill patternType="solid">
        <fgColor theme="6" tint="0.39997558519241921"/>
        <bgColor indexed="21"/>
      </patternFill>
    </fill>
    <fill>
      <patternFill patternType="solid">
        <fgColor theme="0"/>
        <bgColor indexed="26"/>
      </patternFill>
    </fill>
  </fills>
  <borders count="1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9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indexed="9"/>
      </right>
      <top style="thin">
        <color theme="1"/>
      </top>
      <bottom/>
      <diagonal/>
    </border>
  </borders>
  <cellStyleXfs count="2">
    <xf numFmtId="164" fontId="0" fillId="0" borderId="0"/>
    <xf numFmtId="169" fontId="2" fillId="0" borderId="0" applyFont="0" applyFill="0" applyBorder="0" applyAlignment="0" applyProtection="0"/>
  </cellStyleXfs>
  <cellXfs count="186">
    <xf numFmtId="164" fontId="0" fillId="0" borderId="0" xfId="0"/>
    <xf numFmtId="3" fontId="3" fillId="3" borderId="11" xfId="0" applyNumberFormat="1" applyFont="1" applyFill="1" applyBorder="1"/>
    <xf numFmtId="164" fontId="4" fillId="0" borderId="0" xfId="0" applyFont="1"/>
    <xf numFmtId="164" fontId="5" fillId="0" borderId="0" xfId="0" applyFont="1"/>
    <xf numFmtId="164" fontId="6" fillId="0" borderId="0" xfId="0" applyFont="1" applyAlignment="1" applyProtection="1">
      <alignment horizontal="center"/>
    </xf>
    <xf numFmtId="164" fontId="7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8" fillId="0" borderId="0" xfId="0" applyFont="1"/>
    <xf numFmtId="164" fontId="3" fillId="11" borderId="1" xfId="0" applyFont="1" applyFill="1" applyBorder="1" applyAlignment="1" applyProtection="1">
      <alignment horizontal="center" vertical="center"/>
    </xf>
    <xf numFmtId="164" fontId="3" fillId="11" borderId="1" xfId="0" applyFont="1" applyFill="1" applyBorder="1" applyAlignment="1" applyProtection="1">
      <alignment horizontal="center" vertical="center" wrapText="1"/>
    </xf>
    <xf numFmtId="164" fontId="3" fillId="11" borderId="1" xfId="0" applyFont="1" applyFill="1" applyBorder="1" applyAlignment="1">
      <alignment horizontal="center" vertical="center"/>
    </xf>
    <xf numFmtId="164" fontId="3" fillId="11" borderId="2" xfId="0" applyFont="1" applyFill="1" applyBorder="1" applyAlignment="1" applyProtection="1">
      <alignment horizontal="center" vertical="center" wrapText="1"/>
    </xf>
    <xf numFmtId="164" fontId="8" fillId="12" borderId="0" xfId="0" applyFont="1" applyFill="1" applyBorder="1"/>
    <xf numFmtId="164" fontId="3" fillId="3" borderId="6" xfId="0" applyFont="1" applyFill="1" applyBorder="1" applyAlignment="1" applyProtection="1"/>
    <xf numFmtId="164" fontId="9" fillId="4" borderId="6" xfId="0" applyFont="1" applyFill="1" applyBorder="1"/>
    <xf numFmtId="164" fontId="3" fillId="3" borderId="0" xfId="0" applyFont="1" applyFill="1" applyBorder="1" applyAlignment="1" applyProtection="1"/>
    <xf numFmtId="164" fontId="3" fillId="12" borderId="0" xfId="0" applyFont="1" applyFill="1" applyBorder="1" applyAlignment="1" applyProtection="1">
      <alignment horizontal="center" vertical="center" wrapText="1"/>
    </xf>
    <xf numFmtId="165" fontId="10" fillId="3" borderId="11" xfId="0" applyNumberFormat="1" applyFont="1" applyFill="1" applyBorder="1" applyAlignment="1" applyProtection="1">
      <alignment horizontal="right" vertical="center" wrapText="1"/>
    </xf>
    <xf numFmtId="166" fontId="10" fillId="3" borderId="11" xfId="0" applyNumberFormat="1" applyFont="1" applyFill="1" applyBorder="1" applyAlignment="1" applyProtection="1">
      <alignment horizontal="right" vertical="center" wrapText="1"/>
    </xf>
    <xf numFmtId="3" fontId="10" fillId="3" borderId="11" xfId="0" applyNumberFormat="1" applyFont="1" applyFill="1" applyBorder="1" applyAlignment="1" applyProtection="1">
      <alignment horizontal="right" vertical="center" wrapText="1"/>
    </xf>
    <xf numFmtId="164" fontId="8" fillId="12" borderId="0" xfId="0" applyFont="1" applyFill="1" applyBorder="1" applyAlignment="1" applyProtection="1">
      <alignment horizontal="center"/>
    </xf>
    <xf numFmtId="167" fontId="8" fillId="4" borderId="11" xfId="0" applyNumberFormat="1" applyFont="1" applyFill="1" applyBorder="1" applyProtection="1"/>
    <xf numFmtId="166" fontId="8" fillId="4" borderId="11" xfId="0" applyNumberFormat="1" applyFont="1" applyFill="1" applyBorder="1" applyProtection="1"/>
    <xf numFmtId="167" fontId="8" fillId="3" borderId="11" xfId="0" applyNumberFormat="1" applyFont="1" applyFill="1" applyBorder="1" applyProtection="1"/>
    <xf numFmtId="164" fontId="8" fillId="2" borderId="0" xfId="0" applyFont="1" applyFill="1"/>
    <xf numFmtId="164" fontId="8" fillId="0" borderId="0" xfId="0" applyFont="1" applyProtection="1"/>
    <xf numFmtId="165" fontId="8" fillId="3" borderId="11" xfId="0" applyNumberFormat="1" applyFont="1" applyFill="1" applyBorder="1" applyProtection="1"/>
    <xf numFmtId="164" fontId="3" fillId="12" borderId="0" xfId="0" applyFont="1" applyFill="1" applyBorder="1" applyAlignment="1" applyProtection="1">
      <alignment horizontal="left" indent="1"/>
    </xf>
    <xf numFmtId="165" fontId="3" fillId="4" borderId="11" xfId="0" applyNumberFormat="1" applyFont="1" applyFill="1" applyBorder="1" applyProtection="1"/>
    <xf numFmtId="166" fontId="3" fillId="4" borderId="11" xfId="0" applyNumberFormat="1" applyFont="1" applyFill="1" applyBorder="1" applyProtection="1"/>
    <xf numFmtId="3" fontId="3" fillId="3" borderId="11" xfId="0" applyNumberFormat="1" applyFont="1" applyFill="1" applyBorder="1" applyProtection="1"/>
    <xf numFmtId="3" fontId="3" fillId="3" borderId="0" xfId="0" applyNumberFormat="1" applyFont="1" applyFill="1" applyBorder="1"/>
    <xf numFmtId="164" fontId="8" fillId="0" borderId="0" xfId="0" applyFont="1" applyBorder="1"/>
    <xf numFmtId="164" fontId="8" fillId="0" borderId="0" xfId="0" applyFont="1" applyProtection="1">
      <protection locked="0"/>
    </xf>
    <xf numFmtId="3" fontId="3" fillId="2" borderId="0" xfId="0" applyNumberFormat="1" applyFont="1" applyFill="1" applyBorder="1"/>
    <xf numFmtId="3" fontId="8" fillId="3" borderId="11" xfId="0" applyNumberFormat="1" applyFont="1" applyFill="1" applyBorder="1"/>
    <xf numFmtId="164" fontId="8" fillId="0" borderId="0" xfId="0" applyFont="1" applyAlignment="1" applyProtection="1">
      <alignment horizontal="left"/>
    </xf>
    <xf numFmtId="164" fontId="8" fillId="12" borderId="0" xfId="0" applyFont="1" applyFill="1" applyBorder="1" applyAlignment="1" applyProtection="1">
      <alignment horizontal="left" indent="1"/>
    </xf>
    <xf numFmtId="165" fontId="8" fillId="4" borderId="11" xfId="0" applyNumberFormat="1" applyFont="1" applyFill="1" applyBorder="1" applyProtection="1"/>
    <xf numFmtId="3" fontId="8" fillId="3" borderId="11" xfId="0" applyNumberFormat="1" applyFont="1" applyFill="1" applyBorder="1" applyProtection="1"/>
    <xf numFmtId="3" fontId="8" fillId="3" borderId="0" xfId="0" applyNumberFormat="1" applyFont="1" applyFill="1" applyBorder="1" applyProtection="1"/>
    <xf numFmtId="3" fontId="3" fillId="3" borderId="0" xfId="0" applyNumberFormat="1" applyFont="1" applyFill="1" applyBorder="1" applyProtection="1"/>
    <xf numFmtId="164" fontId="11" fillId="12" borderId="0" xfId="0" applyFont="1" applyFill="1" applyBorder="1" applyAlignment="1" applyProtection="1"/>
    <xf numFmtId="165" fontId="11" fillId="4" borderId="11" xfId="0" applyNumberFormat="1" applyFont="1" applyFill="1" applyBorder="1" applyProtection="1"/>
    <xf numFmtId="166" fontId="11" fillId="4" borderId="11" xfId="0" applyNumberFormat="1" applyFont="1" applyFill="1" applyBorder="1" applyProtection="1"/>
    <xf numFmtId="3" fontId="11" fillId="3" borderId="11" xfId="0" applyNumberFormat="1" applyFont="1" applyFill="1" applyBorder="1" applyProtection="1"/>
    <xf numFmtId="3" fontId="11" fillId="3" borderId="0" xfId="0" applyNumberFormat="1" applyFont="1" applyFill="1" applyBorder="1" applyProtection="1"/>
    <xf numFmtId="164" fontId="12" fillId="5" borderId="0" xfId="0" applyFont="1" applyFill="1" applyBorder="1" applyAlignment="1" applyProtection="1">
      <alignment horizontal="left" vertical="center" wrapText="1"/>
    </xf>
    <xf numFmtId="165" fontId="13" fillId="5" borderId="11" xfId="0" applyNumberFormat="1" applyFont="1" applyFill="1" applyBorder="1" applyAlignment="1" applyProtection="1">
      <alignment horizontal="right" vertical="center" wrapText="1"/>
    </xf>
    <xf numFmtId="166" fontId="13" fillId="5" borderId="11" xfId="0" applyNumberFormat="1" applyFont="1" applyFill="1" applyBorder="1" applyAlignment="1" applyProtection="1">
      <alignment horizontal="right" vertical="center" wrapText="1"/>
    </xf>
    <xf numFmtId="3" fontId="13" fillId="5" borderId="11" xfId="0" applyNumberFormat="1" applyFont="1" applyFill="1" applyBorder="1" applyAlignment="1" applyProtection="1">
      <alignment horizontal="right" vertical="center" wrapText="1"/>
    </xf>
    <xf numFmtId="164" fontId="14" fillId="0" borderId="0" xfId="0" applyFont="1"/>
    <xf numFmtId="164" fontId="12" fillId="12" borderId="0" xfId="0" applyFont="1" applyFill="1" applyBorder="1" applyAlignment="1" applyProtection="1">
      <alignment horizontal="left"/>
    </xf>
    <xf numFmtId="165" fontId="12" fillId="4" borderId="11" xfId="0" applyNumberFormat="1" applyFont="1" applyFill="1" applyBorder="1" applyProtection="1"/>
    <xf numFmtId="166" fontId="12" fillId="4" borderId="11" xfId="0" applyNumberFormat="1" applyFont="1" applyFill="1" applyBorder="1" applyProtection="1"/>
    <xf numFmtId="3" fontId="12" fillId="3" borderId="11" xfId="0" applyNumberFormat="1" applyFont="1" applyFill="1" applyBorder="1" applyProtection="1"/>
    <xf numFmtId="3" fontId="12" fillId="3" borderId="11" xfId="0" applyNumberFormat="1" applyFont="1" applyFill="1" applyBorder="1"/>
    <xf numFmtId="3" fontId="12" fillId="3" borderId="0" xfId="0" applyNumberFormat="1" applyFont="1" applyFill="1" applyBorder="1" applyProtection="1"/>
    <xf numFmtId="164" fontId="14" fillId="12" borderId="0" xfId="0" applyFont="1" applyFill="1" applyBorder="1" applyAlignment="1" applyProtection="1"/>
    <xf numFmtId="165" fontId="14" fillId="4" borderId="11" xfId="0" applyNumberFormat="1" applyFont="1" applyFill="1" applyBorder="1" applyProtection="1"/>
    <xf numFmtId="166" fontId="14" fillId="4" borderId="11" xfId="0" applyNumberFormat="1" applyFont="1" applyFill="1" applyBorder="1" applyProtection="1"/>
    <xf numFmtId="3" fontId="14" fillId="3" borderId="11" xfId="0" applyNumberFormat="1" applyFont="1" applyFill="1" applyBorder="1" applyProtection="1"/>
    <xf numFmtId="3" fontId="14" fillId="3" borderId="11" xfId="0" applyNumberFormat="1" applyFont="1" applyFill="1" applyBorder="1"/>
    <xf numFmtId="3" fontId="14" fillId="3" borderId="0" xfId="0" applyNumberFormat="1" applyFont="1" applyFill="1" applyBorder="1"/>
    <xf numFmtId="164" fontId="12" fillId="12" borderId="0" xfId="0" applyFont="1" applyFill="1" applyBorder="1" applyAlignment="1" applyProtection="1"/>
    <xf numFmtId="3" fontId="12" fillId="3" borderId="13" xfId="0" applyNumberFormat="1" applyFont="1" applyFill="1" applyBorder="1" applyProtection="1"/>
    <xf numFmtId="3" fontId="14" fillId="3" borderId="0" xfId="0" applyNumberFormat="1" applyFont="1" applyFill="1" applyBorder="1" applyProtection="1"/>
    <xf numFmtId="3" fontId="14" fillId="3" borderId="11" xfId="0" applyNumberFormat="1" applyFont="1" applyFill="1" applyBorder="1" applyAlignment="1">
      <alignment horizontal="right"/>
    </xf>
    <xf numFmtId="165" fontId="12" fillId="3" borderId="11" xfId="0" applyNumberFormat="1" applyFont="1" applyFill="1" applyBorder="1" applyProtection="1"/>
    <xf numFmtId="3" fontId="12" fillId="3" borderId="11" xfId="0" applyNumberFormat="1" applyFont="1" applyFill="1" applyBorder="1" applyAlignment="1">
      <alignment horizontal="right"/>
    </xf>
    <xf numFmtId="165" fontId="14" fillId="3" borderId="11" xfId="0" applyNumberFormat="1" applyFont="1" applyFill="1" applyBorder="1" applyProtection="1"/>
    <xf numFmtId="164" fontId="14" fillId="12" borderId="0" xfId="0" applyFont="1" applyFill="1" applyBorder="1"/>
    <xf numFmtId="165" fontId="14" fillId="4" borderId="11" xfId="0" applyNumberFormat="1" applyFont="1" applyFill="1" applyBorder="1" applyAlignment="1" applyProtection="1"/>
    <xf numFmtId="3" fontId="14" fillId="3" borderId="11" xfId="0" applyNumberFormat="1" applyFont="1" applyFill="1" applyBorder="1" applyAlignment="1" applyProtection="1"/>
    <xf numFmtId="164" fontId="12" fillId="6" borderId="0" xfId="0" applyFont="1" applyFill="1" applyBorder="1" applyAlignment="1" applyProtection="1">
      <alignment horizontal="left" vertical="center" wrapText="1"/>
    </xf>
    <xf numFmtId="165" fontId="13" fillId="6" borderId="11" xfId="0" applyNumberFormat="1" applyFont="1" applyFill="1" applyBorder="1" applyAlignment="1" applyProtection="1">
      <alignment horizontal="right" vertical="center" wrapText="1"/>
    </xf>
    <xf numFmtId="166" fontId="13" fillId="6" borderId="11" xfId="0" applyNumberFormat="1" applyFont="1" applyFill="1" applyBorder="1" applyAlignment="1" applyProtection="1">
      <alignment horizontal="right" vertical="center" wrapText="1"/>
    </xf>
    <xf numFmtId="3" fontId="13" fillId="6" borderId="11" xfId="0" applyNumberFormat="1" applyFont="1" applyFill="1" applyBorder="1" applyAlignment="1" applyProtection="1">
      <alignment horizontal="right" vertical="center" wrapText="1"/>
    </xf>
    <xf numFmtId="3" fontId="13" fillId="6" borderId="13" xfId="0" applyNumberFormat="1" applyFont="1" applyFill="1" applyBorder="1" applyAlignment="1" applyProtection="1">
      <alignment horizontal="right" vertical="center" wrapText="1"/>
    </xf>
    <xf numFmtId="3" fontId="13" fillId="3" borderId="11" xfId="0" applyNumberFormat="1" applyFont="1" applyFill="1" applyBorder="1" applyProtection="1"/>
    <xf numFmtId="164" fontId="12" fillId="0" borderId="0" xfId="0" applyFont="1"/>
    <xf numFmtId="3" fontId="12" fillId="4" borderId="11" xfId="0" applyNumberFormat="1" applyFont="1" applyFill="1" applyBorder="1" applyProtection="1"/>
    <xf numFmtId="164" fontId="6" fillId="0" borderId="0" xfId="0" applyFont="1"/>
    <xf numFmtId="164" fontId="7" fillId="12" borderId="0" xfId="0" applyFont="1" applyFill="1" applyBorder="1" applyAlignment="1">
      <alignment horizontal="center" vertical="center"/>
    </xf>
    <xf numFmtId="164" fontId="7" fillId="3" borderId="6" xfId="0" applyFont="1" applyFill="1" applyBorder="1" applyAlignment="1" applyProtection="1">
      <alignment horizontal="center" vertical="center"/>
    </xf>
    <xf numFmtId="164" fontId="7" fillId="3" borderId="6" xfId="0" applyFont="1" applyFill="1" applyBorder="1" applyAlignment="1">
      <alignment horizontal="center" vertical="center" wrapText="1"/>
    </xf>
    <xf numFmtId="164" fontId="7" fillId="3" borderId="6" xfId="0" applyFont="1" applyFill="1" applyBorder="1" applyAlignment="1" applyProtection="1">
      <alignment horizontal="center" vertical="center" wrapText="1"/>
    </xf>
    <xf numFmtId="164" fontId="7" fillId="3" borderId="6" xfId="0" applyFont="1" applyFill="1" applyBorder="1" applyAlignment="1">
      <alignment horizontal="center" vertical="center"/>
    </xf>
    <xf numFmtId="164" fontId="7" fillId="3" borderId="10" xfId="0" applyFont="1" applyFill="1" applyBorder="1" applyAlignment="1" applyProtection="1">
      <alignment horizontal="center" vertical="center"/>
    </xf>
    <xf numFmtId="164" fontId="12" fillId="7" borderId="0" xfId="0" applyFont="1" applyFill="1" applyBorder="1" applyAlignment="1" applyProtection="1">
      <alignment horizontal="left" vertical="center" wrapText="1"/>
    </xf>
    <xf numFmtId="165" fontId="13" fillId="7" borderId="11" xfId="0" applyNumberFormat="1" applyFont="1" applyFill="1" applyBorder="1" applyAlignment="1" applyProtection="1">
      <alignment horizontal="right" vertical="center" wrapText="1"/>
    </xf>
    <xf numFmtId="166" fontId="13" fillId="7" borderId="11" xfId="0" applyNumberFormat="1" applyFont="1" applyFill="1" applyBorder="1" applyAlignment="1" applyProtection="1">
      <alignment horizontal="right" vertical="center" wrapText="1"/>
    </xf>
    <xf numFmtId="164" fontId="14" fillId="0" borderId="0" xfId="0" applyFont="1" applyBorder="1"/>
    <xf numFmtId="166" fontId="12" fillId="3" borderId="11" xfId="0" applyNumberFormat="1" applyFont="1" applyFill="1" applyBorder="1" applyProtection="1"/>
    <xf numFmtId="165" fontId="12" fillId="3" borderId="13" xfId="0" applyNumberFormat="1" applyFont="1" applyFill="1" applyBorder="1" applyProtection="1"/>
    <xf numFmtId="166" fontId="14" fillId="3" borderId="11" xfId="0" applyNumberFormat="1" applyFont="1" applyFill="1" applyBorder="1" applyProtection="1"/>
    <xf numFmtId="165" fontId="14" fillId="3" borderId="11" xfId="0" applyNumberFormat="1" applyFont="1" applyFill="1" applyBorder="1"/>
    <xf numFmtId="165" fontId="14" fillId="3" borderId="13" xfId="0" applyNumberFormat="1" applyFont="1" applyFill="1" applyBorder="1"/>
    <xf numFmtId="165" fontId="12" fillId="3" borderId="11" xfId="0" applyNumberFormat="1" applyFont="1" applyFill="1" applyBorder="1"/>
    <xf numFmtId="165" fontId="14" fillId="3" borderId="13" xfId="0" applyNumberFormat="1" applyFont="1" applyFill="1" applyBorder="1" applyProtection="1"/>
    <xf numFmtId="165" fontId="12" fillId="3" borderId="0" xfId="0" applyNumberFormat="1" applyFont="1" applyFill="1" applyBorder="1" applyProtection="1"/>
    <xf numFmtId="165" fontId="14" fillId="3" borderId="11" xfId="0" applyNumberFormat="1" applyFont="1" applyFill="1" applyBorder="1" applyAlignment="1" applyProtection="1"/>
    <xf numFmtId="165" fontId="14" fillId="3" borderId="10" xfId="0" applyNumberFormat="1" applyFont="1" applyFill="1" applyBorder="1"/>
    <xf numFmtId="164" fontId="12" fillId="8" borderId="0" xfId="0" applyFont="1" applyFill="1" applyBorder="1" applyAlignment="1" applyProtection="1">
      <alignment horizontal="left" vertical="center" wrapText="1"/>
    </xf>
    <xf numFmtId="165" fontId="13" fillId="8" borderId="11" xfId="0" applyNumberFormat="1" applyFont="1" applyFill="1" applyBorder="1" applyAlignment="1" applyProtection="1">
      <alignment horizontal="right" vertical="center" wrapText="1"/>
    </xf>
    <xf numFmtId="166" fontId="13" fillId="8" borderId="11" xfId="0" applyNumberFormat="1" applyFont="1" applyFill="1" applyBorder="1" applyAlignment="1" applyProtection="1">
      <alignment horizontal="right" vertical="center" wrapText="1"/>
    </xf>
    <xf numFmtId="165" fontId="13" fillId="8" borderId="10" xfId="0" applyNumberFormat="1" applyFont="1" applyFill="1" applyBorder="1" applyAlignment="1" applyProtection="1">
      <alignment horizontal="right" vertical="center" wrapText="1"/>
    </xf>
    <xf numFmtId="165" fontId="12" fillId="3" borderId="10" xfId="0" applyNumberFormat="1" applyFont="1" applyFill="1" applyBorder="1" applyProtection="1"/>
    <xf numFmtId="164" fontId="14" fillId="12" borderId="0" xfId="0" applyFont="1" applyFill="1" applyBorder="1" applyAlignment="1" applyProtection="1">
      <alignment horizontal="left"/>
    </xf>
    <xf numFmtId="165" fontId="14" fillId="3" borderId="10" xfId="0" applyNumberFormat="1" applyFont="1" applyFill="1" applyBorder="1" applyProtection="1"/>
    <xf numFmtId="165" fontId="12" fillId="3" borderId="10" xfId="0" applyNumberFormat="1" applyFont="1" applyFill="1" applyBorder="1"/>
    <xf numFmtId="168" fontId="14" fillId="3" borderId="11" xfId="0" applyNumberFormat="1" applyFont="1" applyFill="1" applyBorder="1"/>
    <xf numFmtId="3" fontId="14" fillId="3" borderId="10" xfId="0" applyNumberFormat="1" applyFont="1" applyFill="1" applyBorder="1"/>
    <xf numFmtId="168" fontId="12" fillId="3" borderId="11" xfId="0" applyNumberFormat="1" applyFont="1" applyFill="1" applyBorder="1"/>
    <xf numFmtId="3" fontId="12" fillId="3" borderId="11" xfId="0" applyNumberFormat="1" applyFont="1" applyFill="1" applyBorder="1" applyAlignment="1" applyProtection="1"/>
    <xf numFmtId="3" fontId="12" fillId="3" borderId="10" xfId="0" applyNumberFormat="1" applyFont="1" applyFill="1" applyBorder="1"/>
    <xf numFmtId="164" fontId="14" fillId="12" borderId="0" xfId="0" applyFont="1" applyFill="1"/>
    <xf numFmtId="164" fontId="14" fillId="3" borderId="11" xfId="0" applyFont="1" applyFill="1" applyBorder="1"/>
    <xf numFmtId="164" fontId="14" fillId="3" borderId="0" xfId="0" applyFont="1" applyFill="1" applyBorder="1"/>
    <xf numFmtId="164" fontId="12" fillId="9" borderId="0" xfId="0" applyFont="1" applyFill="1" applyBorder="1" applyAlignment="1" applyProtection="1">
      <alignment horizontal="left" vertical="center" wrapText="1"/>
    </xf>
    <xf numFmtId="165" fontId="13" fillId="9" borderId="11" xfId="0" applyNumberFormat="1" applyFont="1" applyFill="1" applyBorder="1" applyAlignment="1" applyProtection="1">
      <alignment horizontal="right" vertical="center" wrapText="1"/>
    </xf>
    <xf numFmtId="166" fontId="13" fillId="9" borderId="11" xfId="0" applyNumberFormat="1" applyFont="1" applyFill="1" applyBorder="1" applyAlignment="1" applyProtection="1">
      <alignment horizontal="right" vertical="center" wrapText="1"/>
    </xf>
    <xf numFmtId="165" fontId="13" fillId="9" borderId="0" xfId="0" applyNumberFormat="1" applyFont="1" applyFill="1" applyBorder="1" applyAlignment="1" applyProtection="1">
      <alignment horizontal="right" vertical="center" wrapText="1"/>
    </xf>
    <xf numFmtId="165" fontId="12" fillId="3" borderId="0" xfId="0" applyNumberFormat="1" applyFont="1" applyFill="1" applyBorder="1"/>
    <xf numFmtId="165" fontId="14" fillId="3" borderId="0" xfId="0" applyNumberFormat="1" applyFont="1" applyFill="1" applyBorder="1"/>
    <xf numFmtId="165" fontId="14" fillId="3" borderId="0" xfId="0" applyNumberFormat="1" applyFont="1" applyFill="1" applyBorder="1" applyAlignment="1" applyProtection="1"/>
    <xf numFmtId="165" fontId="14" fillId="3" borderId="0" xfId="0" applyNumberFormat="1" applyFont="1" applyFill="1" applyBorder="1" applyProtection="1"/>
    <xf numFmtId="164" fontId="7" fillId="12" borderId="0" xfId="0" applyFont="1" applyFill="1" applyBorder="1" applyAlignment="1" applyProtection="1"/>
    <xf numFmtId="165" fontId="7" fillId="3" borderId="6" xfId="0" applyNumberFormat="1" applyFont="1" applyFill="1" applyBorder="1" applyProtection="1"/>
    <xf numFmtId="166" fontId="7" fillId="3" borderId="6" xfId="0" applyNumberFormat="1" applyFont="1" applyFill="1" applyBorder="1" applyProtection="1"/>
    <xf numFmtId="165" fontId="7" fillId="3" borderId="0" xfId="0" applyNumberFormat="1" applyFont="1" applyFill="1" applyBorder="1" applyProtection="1"/>
    <xf numFmtId="164" fontId="7" fillId="0" borderId="0" xfId="0" applyFont="1"/>
    <xf numFmtId="165" fontId="12" fillId="10" borderId="11" xfId="0" applyNumberFormat="1" applyFont="1" applyFill="1" applyBorder="1" applyAlignment="1" applyProtection="1">
      <alignment horizontal="right" vertical="center" wrapText="1"/>
    </xf>
    <xf numFmtId="3" fontId="12" fillId="3" borderId="11" xfId="0" applyNumberFormat="1" applyFont="1" applyFill="1" applyBorder="1" applyAlignment="1" applyProtection="1">
      <alignment horizontal="right" vertical="center" wrapText="1"/>
    </xf>
    <xf numFmtId="3" fontId="12" fillId="3" borderId="0" xfId="0" applyNumberFormat="1" applyFont="1" applyFill="1" applyBorder="1" applyAlignment="1" applyProtection="1">
      <alignment horizontal="right" vertical="center" wrapText="1"/>
    </xf>
    <xf numFmtId="164" fontId="12" fillId="2" borderId="0" xfId="0" applyFont="1" applyFill="1"/>
    <xf numFmtId="165" fontId="14" fillId="10" borderId="11" xfId="0" applyNumberFormat="1" applyFont="1" applyFill="1" applyBorder="1" applyAlignment="1" applyProtection="1">
      <alignment horizontal="right" vertical="center" wrapText="1"/>
    </xf>
    <xf numFmtId="3" fontId="14" fillId="3" borderId="11" xfId="0" applyNumberFormat="1" applyFont="1" applyFill="1" applyBorder="1" applyAlignment="1" applyProtection="1">
      <alignment horizontal="right" vertical="center" wrapText="1"/>
    </xf>
    <xf numFmtId="3" fontId="15" fillId="3" borderId="11" xfId="0" applyNumberFormat="1" applyFont="1" applyFill="1" applyBorder="1"/>
    <xf numFmtId="3" fontId="15" fillId="3" borderId="0" xfId="0" applyNumberFormat="1" applyFont="1" applyFill="1" applyBorder="1"/>
    <xf numFmtId="164" fontId="14" fillId="2" borderId="0" xfId="0" applyFont="1" applyFill="1"/>
    <xf numFmtId="3" fontId="13" fillId="3" borderId="11" xfId="0" applyNumberFormat="1" applyFont="1" applyFill="1" applyBorder="1"/>
    <xf numFmtId="3" fontId="12" fillId="3" borderId="0" xfId="0" applyNumberFormat="1" applyFont="1" applyFill="1" applyBorder="1"/>
    <xf numFmtId="168" fontId="14" fillId="3" borderId="11" xfId="0" applyNumberFormat="1" applyFont="1" applyFill="1" applyBorder="1" applyProtection="1"/>
    <xf numFmtId="168" fontId="12" fillId="3" borderId="11" xfId="0" applyNumberFormat="1" applyFont="1" applyFill="1" applyBorder="1" applyProtection="1"/>
    <xf numFmtId="164" fontId="4" fillId="12" borderId="3" xfId="0" applyFont="1" applyFill="1" applyBorder="1"/>
    <xf numFmtId="165" fontId="4" fillId="3" borderId="4" xfId="0" applyNumberFormat="1" applyFont="1" applyFill="1" applyBorder="1" applyAlignment="1" applyProtection="1"/>
    <xf numFmtId="164" fontId="4" fillId="3" borderId="4" xfId="0" applyFont="1" applyFill="1" applyBorder="1" applyAlignment="1" applyProtection="1"/>
    <xf numFmtId="3" fontId="4" fillId="3" borderId="4" xfId="0" applyNumberFormat="1" applyFont="1" applyFill="1" applyBorder="1"/>
    <xf numFmtId="3" fontId="4" fillId="3" borderId="4" xfId="0" applyNumberFormat="1" applyFont="1" applyFill="1" applyBorder="1" applyAlignment="1" applyProtection="1"/>
    <xf numFmtId="3" fontId="4" fillId="3" borderId="12" xfId="0" applyNumberFormat="1" applyFont="1" applyFill="1" applyBorder="1"/>
    <xf numFmtId="164" fontId="16" fillId="3" borderId="0" xfId="0" applyFont="1" applyFill="1" applyBorder="1" applyAlignment="1">
      <alignment horizontal="left"/>
    </xf>
    <xf numFmtId="164" fontId="4" fillId="3" borderId="0" xfId="0" applyFont="1" applyFill="1" applyBorder="1" applyAlignment="1">
      <alignment horizontal="left"/>
    </xf>
    <xf numFmtId="3" fontId="17" fillId="3" borderId="0" xfId="0" applyNumberFormat="1" applyFont="1" applyFill="1" applyBorder="1"/>
    <xf numFmtId="164" fontId="16" fillId="4" borderId="0" xfId="0" applyFont="1" applyFill="1" applyBorder="1" applyAlignment="1" applyProtection="1">
      <alignment horizontal="left"/>
    </xf>
    <xf numFmtId="164" fontId="4" fillId="4" borderId="0" xfId="0" applyFont="1" applyFill="1" applyBorder="1" applyAlignment="1" applyProtection="1">
      <alignment horizontal="left"/>
    </xf>
    <xf numFmtId="164" fontId="17" fillId="4" borderId="0" xfId="0" applyFont="1" applyFill="1"/>
    <xf numFmtId="164" fontId="4" fillId="4" borderId="0" xfId="0" applyFont="1" applyFill="1"/>
    <xf numFmtId="164" fontId="5" fillId="4" borderId="0" xfId="0" applyFont="1" applyFill="1"/>
    <xf numFmtId="166" fontId="5" fillId="0" borderId="0" xfId="0" applyNumberFormat="1" applyFont="1"/>
    <xf numFmtId="3" fontId="5" fillId="0" borderId="0" xfId="0" applyNumberFormat="1" applyFont="1"/>
    <xf numFmtId="167" fontId="8" fillId="3" borderId="13" xfId="0" applyNumberFormat="1" applyFont="1" applyFill="1" applyBorder="1" applyProtection="1"/>
    <xf numFmtId="165" fontId="8" fillId="3" borderId="13" xfId="0" applyNumberFormat="1" applyFont="1" applyFill="1" applyBorder="1" applyProtection="1"/>
    <xf numFmtId="3" fontId="3" fillId="3" borderId="13" xfId="0" applyNumberFormat="1" applyFont="1" applyFill="1" applyBorder="1"/>
    <xf numFmtId="3" fontId="10" fillId="3" borderId="13" xfId="0" applyNumberFormat="1" applyFont="1" applyFill="1" applyBorder="1" applyAlignment="1" applyProtection="1">
      <alignment horizontal="right" vertical="center" wrapText="1"/>
    </xf>
    <xf numFmtId="164" fontId="3" fillId="11" borderId="1" xfId="0" applyFont="1" applyFill="1" applyBorder="1" applyAlignment="1" applyProtection="1">
      <alignment horizontal="center" vertical="center"/>
    </xf>
    <xf numFmtId="164" fontId="3" fillId="4" borderId="0" xfId="0" applyFont="1" applyFill="1" applyBorder="1" applyAlignment="1" applyProtection="1">
      <alignment horizontal="center"/>
    </xf>
    <xf numFmtId="164" fontId="3" fillId="11" borderId="1" xfId="0" applyFont="1" applyFill="1" applyBorder="1" applyAlignment="1">
      <alignment horizontal="center" vertical="center"/>
    </xf>
    <xf numFmtId="3" fontId="14" fillId="3" borderId="0" xfId="0" applyNumberFormat="1" applyFont="1" applyFill="1" applyBorder="1" applyAlignment="1" applyProtection="1">
      <alignment horizontal="right" vertical="center" wrapText="1"/>
    </xf>
    <xf numFmtId="1" fontId="3" fillId="4" borderId="11" xfId="0" applyNumberFormat="1" applyFont="1" applyFill="1" applyBorder="1" applyProtection="1"/>
    <xf numFmtId="3" fontId="13" fillId="5" borderId="13" xfId="0" applyNumberFormat="1" applyFont="1" applyFill="1" applyBorder="1" applyAlignment="1" applyProtection="1">
      <alignment horizontal="right" vertical="center" wrapText="1"/>
    </xf>
    <xf numFmtId="165" fontId="12" fillId="3" borderId="13" xfId="0" applyNumberFormat="1" applyFont="1" applyFill="1" applyBorder="1"/>
    <xf numFmtId="3" fontId="3" fillId="3" borderId="13" xfId="0" applyNumberFormat="1" applyFont="1" applyFill="1" applyBorder="1" applyProtection="1"/>
    <xf numFmtId="165" fontId="13" fillId="7" borderId="13" xfId="0" applyNumberFormat="1" applyFont="1" applyFill="1" applyBorder="1" applyAlignment="1" applyProtection="1">
      <alignment horizontal="right" vertical="center" wrapText="1"/>
    </xf>
    <xf numFmtId="164" fontId="3" fillId="11" borderId="1" xfId="0" applyFont="1" applyFill="1" applyBorder="1" applyAlignment="1" applyProtection="1">
      <alignment horizontal="center" vertical="center"/>
    </xf>
    <xf numFmtId="164" fontId="3" fillId="11" borderId="1" xfId="0" applyFont="1" applyFill="1" applyBorder="1" applyAlignment="1">
      <alignment horizontal="center" vertical="center" wrapText="1"/>
    </xf>
    <xf numFmtId="164" fontId="3" fillId="11" borderId="1" xfId="0" applyFont="1" applyFill="1" applyBorder="1" applyAlignment="1">
      <alignment horizontal="center" vertical="center"/>
    </xf>
    <xf numFmtId="164" fontId="3" fillId="11" borderId="2" xfId="0" applyFont="1" applyFill="1" applyBorder="1" applyAlignment="1">
      <alignment horizontal="center" vertical="center"/>
    </xf>
    <xf numFmtId="164" fontId="3" fillId="0" borderId="0" xfId="0" applyFont="1" applyBorder="1" applyAlignment="1" applyProtection="1">
      <alignment horizontal="center"/>
    </xf>
    <xf numFmtId="164" fontId="3" fillId="11" borderId="8" xfId="0" applyFont="1" applyFill="1" applyBorder="1" applyAlignment="1">
      <alignment horizontal="center" vertical="center"/>
    </xf>
    <xf numFmtId="164" fontId="3" fillId="11" borderId="9" xfId="0" applyFont="1" applyFill="1" applyBorder="1" applyAlignment="1">
      <alignment horizontal="center" vertical="center"/>
    </xf>
    <xf numFmtId="164" fontId="3" fillId="11" borderId="3" xfId="0" applyFont="1" applyFill="1" applyBorder="1" applyAlignment="1">
      <alignment horizontal="center" vertical="center"/>
    </xf>
    <xf numFmtId="164" fontId="3" fillId="11" borderId="7" xfId="0" applyFont="1" applyFill="1" applyBorder="1" applyAlignment="1">
      <alignment horizontal="center" vertical="center"/>
    </xf>
    <xf numFmtId="164" fontId="3" fillId="11" borderId="5" xfId="0" applyFont="1" applyFill="1" applyBorder="1" applyAlignment="1">
      <alignment horizontal="center" vertical="center"/>
    </xf>
    <xf numFmtId="164" fontId="3" fillId="11" borderId="14" xfId="0" applyFont="1" applyFill="1" applyBorder="1" applyAlignment="1">
      <alignment horizontal="center" vertical="center"/>
    </xf>
    <xf numFmtId="164" fontId="3" fillId="4" borderId="0" xfId="0" applyFont="1" applyFill="1" applyBorder="1" applyAlignment="1" applyProtection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0C0C0"/>
      <rgbColor rgb="00808080"/>
      <rgbColor rgb="008080FF"/>
      <rgbColor rgb="006B2394"/>
      <rgbColor rgb="00FFFFC0"/>
      <rgbColor rgb="00A0E0E0"/>
      <rgbColor rgb="00600080"/>
      <rgbColor rgb="00FF8080"/>
      <rgbColor rgb="000080C0"/>
      <rgbColor rgb="00C0C0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69FFFF"/>
      <rgbColor rgb="00E0FFE0"/>
      <rgbColor rgb="00FFFF99"/>
      <rgbColor rgb="00A6CAF0"/>
      <rgbColor rgb="00DD9CB3"/>
      <rgbColor rgb="00B38FEE"/>
      <rgbColor rgb="00E3E3E3"/>
      <rgbColor rgb="002A6FF9"/>
      <rgbColor rgb="0033CC66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000080"/>
      <color rgb="FF932739"/>
      <color rgb="FF3760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6"/>
  <sheetViews>
    <sheetView showGridLines="0" showZeros="0" tabSelected="1" zoomScaleNormal="100" zoomScaleSheetLayoutView="100" workbookViewId="0">
      <selection activeCell="A3" sqref="A3"/>
    </sheetView>
  </sheetViews>
  <sheetFormatPr baseColWidth="10" defaultColWidth="9.796875" defaultRowHeight="15.75" x14ac:dyDescent="0.25"/>
  <cols>
    <col min="1" max="1" width="58.09765625" style="3" customWidth="1"/>
    <col min="2" max="2" width="6.59765625" style="3" customWidth="1"/>
    <col min="3" max="3" width="5.796875" style="3" customWidth="1"/>
    <col min="4" max="4" width="8.296875" style="3" customWidth="1"/>
    <col min="5" max="5" width="6.3984375" style="3" customWidth="1"/>
    <col min="6" max="6" width="7.5" style="3" customWidth="1"/>
    <col min="7" max="7" width="7.19921875" style="3" customWidth="1"/>
    <col min="8" max="8" width="6.3984375" style="3" customWidth="1"/>
    <col min="9" max="9" width="7.09765625" style="3" customWidth="1"/>
    <col min="10" max="10" width="7.19921875" style="3" customWidth="1"/>
    <col min="11" max="11" width="8.69921875" style="3" customWidth="1"/>
    <col min="12" max="12" width="8.5" style="3" customWidth="1"/>
    <col min="13" max="18" width="9.796875" style="3" customWidth="1"/>
    <col min="19" max="19" width="6.5" style="3" customWidth="1"/>
    <col min="20" max="20" width="9.796875" style="3" customWidth="1"/>
    <col min="21" max="21" width="10.796875" style="3" customWidth="1"/>
    <col min="22" max="22" width="1.796875" style="3" customWidth="1"/>
    <col min="23" max="23" width="9.796875" style="3" customWidth="1"/>
    <col min="24" max="24" width="1.796875" style="3" customWidth="1"/>
    <col min="25" max="16384" width="9.796875" style="3"/>
  </cols>
  <sheetData>
    <row r="1" spans="1:26" ht="21.75" customHeight="1" x14ac:dyDescent="0.3">
      <c r="A1" s="178" t="s">
        <v>14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7.25" customHeight="1" x14ac:dyDescent="0.3">
      <c r="A2" s="178" t="s">
        <v>120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1.25" customHeight="1" x14ac:dyDescent="0.25">
      <c r="A3" s="4"/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s="7" customFormat="1" ht="18.75" customHeight="1" x14ac:dyDescent="0.3">
      <c r="A4" s="179" t="s">
        <v>25</v>
      </c>
      <c r="B4" s="182" t="s">
        <v>99</v>
      </c>
      <c r="C4" s="183"/>
      <c r="D4" s="183"/>
      <c r="E4" s="183"/>
      <c r="F4" s="183"/>
      <c r="G4" s="183"/>
      <c r="H4" s="183"/>
      <c r="I4" s="183"/>
      <c r="J4" s="183"/>
      <c r="K4" s="183"/>
      <c r="L4" s="184"/>
    </row>
    <row r="5" spans="1:26" s="7" customFormat="1" ht="21.75" customHeight="1" x14ac:dyDescent="0.3">
      <c r="A5" s="180"/>
      <c r="B5" s="174" t="s">
        <v>15</v>
      </c>
      <c r="C5" s="174"/>
      <c r="D5" s="175" t="s">
        <v>16</v>
      </c>
      <c r="E5" s="176" t="s">
        <v>100</v>
      </c>
      <c r="F5" s="176"/>
      <c r="G5" s="176"/>
      <c r="H5" s="176"/>
      <c r="I5" s="176"/>
      <c r="J5" s="176"/>
      <c r="K5" s="176"/>
      <c r="L5" s="177"/>
    </row>
    <row r="6" spans="1:26" s="7" customFormat="1" ht="72" customHeight="1" x14ac:dyDescent="0.3">
      <c r="A6" s="181"/>
      <c r="B6" s="8" t="s">
        <v>0</v>
      </c>
      <c r="C6" s="8" t="s">
        <v>1</v>
      </c>
      <c r="D6" s="175"/>
      <c r="E6" s="9" t="s">
        <v>17</v>
      </c>
      <c r="F6" s="8" t="s">
        <v>18</v>
      </c>
      <c r="G6" s="9" t="s">
        <v>19</v>
      </c>
      <c r="H6" s="10" t="s">
        <v>20</v>
      </c>
      <c r="I6" s="8" t="s">
        <v>21</v>
      </c>
      <c r="J6" s="9" t="s">
        <v>22</v>
      </c>
      <c r="K6" s="9" t="s">
        <v>23</v>
      </c>
      <c r="L6" s="11" t="s">
        <v>24</v>
      </c>
    </row>
    <row r="7" spans="1:26" s="7" customFormat="1" ht="23.25" customHeight="1" x14ac:dyDescent="0.3">
      <c r="A7" s="12"/>
      <c r="B7" s="13"/>
      <c r="C7" s="13"/>
      <c r="D7" s="14"/>
      <c r="E7" s="13"/>
      <c r="F7" s="13"/>
      <c r="G7" s="13"/>
      <c r="H7" s="13"/>
      <c r="I7" s="13"/>
      <c r="J7" s="13"/>
      <c r="K7" s="13"/>
      <c r="L7" s="15"/>
    </row>
    <row r="8" spans="1:26" s="7" customFormat="1" ht="23.25" customHeight="1" x14ac:dyDescent="0.3">
      <c r="A8" s="16" t="s">
        <v>114</v>
      </c>
      <c r="B8" s="17">
        <f>D8+E8</f>
        <v>24681</v>
      </c>
      <c r="C8" s="18">
        <f>+B8/B8*100</f>
        <v>100</v>
      </c>
      <c r="D8" s="19">
        <f>D21+D43+D70+D95+D121+D144</f>
        <v>15259</v>
      </c>
      <c r="E8" s="19">
        <f>SUM(F8:L8)</f>
        <v>9422</v>
      </c>
      <c r="F8" s="19">
        <f t="shared" ref="F8:L8" si="0">F21+F43+F70+F95+F121+F144</f>
        <v>1395</v>
      </c>
      <c r="G8" s="19">
        <f t="shared" si="0"/>
        <v>215</v>
      </c>
      <c r="H8" s="19">
        <f t="shared" si="0"/>
        <v>935</v>
      </c>
      <c r="I8" s="19">
        <f t="shared" si="0"/>
        <v>797</v>
      </c>
      <c r="J8" s="19">
        <f t="shared" si="0"/>
        <v>2839</v>
      </c>
      <c r="K8" s="19">
        <f t="shared" si="0"/>
        <v>1778</v>
      </c>
      <c r="L8" s="164">
        <f t="shared" si="0"/>
        <v>1463</v>
      </c>
    </row>
    <row r="9" spans="1:26" s="7" customFormat="1" ht="23.25" customHeight="1" x14ac:dyDescent="0.3">
      <c r="A9" s="20" t="s">
        <v>109</v>
      </c>
      <c r="B9" s="21">
        <v>100</v>
      </c>
      <c r="C9" s="22"/>
      <c r="D9" s="23">
        <f>D8/B8*100</f>
        <v>61.824885539483809</v>
      </c>
      <c r="E9" s="23">
        <f>E8/$B$8*100</f>
        <v>38.175114460516184</v>
      </c>
      <c r="F9" s="23">
        <f>F8/$B$8*100</f>
        <v>5.6521210647866784</v>
      </c>
      <c r="G9" s="23">
        <f>G8/B8*100</f>
        <v>0.87111543292411175</v>
      </c>
      <c r="H9" s="23">
        <f>H8/B8*100</f>
        <v>3.7883392082978808</v>
      </c>
      <c r="I9" s="23">
        <f>I8/B8*100</f>
        <v>3.2292046513512416</v>
      </c>
      <c r="J9" s="23">
        <f>J8/B8*100</f>
        <v>11.502775414286292</v>
      </c>
      <c r="K9" s="23">
        <f>K8/B8*100</f>
        <v>7.2039220452980031</v>
      </c>
      <c r="L9" s="161">
        <f>L8/B8*100</f>
        <v>5.9276366435719785</v>
      </c>
      <c r="M9" s="24"/>
      <c r="T9" s="25"/>
    </row>
    <row r="10" spans="1:26" s="7" customFormat="1" ht="23.25" customHeight="1" x14ac:dyDescent="0.3">
      <c r="A10" s="20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162"/>
      <c r="M10" s="24"/>
      <c r="T10" s="25"/>
    </row>
    <row r="11" spans="1:26" s="7" customFormat="1" ht="23.25" customHeight="1" x14ac:dyDescent="0.3">
      <c r="A11" s="27" t="s">
        <v>123</v>
      </c>
      <c r="B11" s="28">
        <f t="shared" ref="B11:B19" si="1">D11+E11</f>
        <v>994</v>
      </c>
      <c r="C11" s="29">
        <f>+B11/B8*100</f>
        <v>4.027389489891009</v>
      </c>
      <c r="D11" s="1">
        <f>SUM(D23+D24+D25+D26+D27+D28+D44+D72+D73+D74+D75+D76+D98+D100+D123+D124+D125+D126+D147+D148+D99+D127+D97+D146+D77)</f>
        <v>791</v>
      </c>
      <c r="E11" s="30">
        <f>SUM(F11:L11)</f>
        <v>203</v>
      </c>
      <c r="F11" s="1">
        <f t="shared" ref="F11:L11" si="2">SUM(F23+F24+F25+F26+F27+F28+F44+F72+F73+F74+F75+F76+F98+F100+F123+F124+F125+F126+F147+F148+F99+F127)</f>
        <v>31</v>
      </c>
      <c r="G11" s="1">
        <f t="shared" si="2"/>
        <v>4</v>
      </c>
      <c r="H11" s="1">
        <f t="shared" si="2"/>
        <v>0</v>
      </c>
      <c r="I11" s="1">
        <f t="shared" si="2"/>
        <v>32</v>
      </c>
      <c r="J11" s="1">
        <f t="shared" si="2"/>
        <v>73</v>
      </c>
      <c r="K11" s="1">
        <f t="shared" si="2"/>
        <v>63</v>
      </c>
      <c r="L11" s="163">
        <f t="shared" si="2"/>
        <v>0</v>
      </c>
      <c r="M11" s="32"/>
      <c r="Q11" s="33"/>
    </row>
    <row r="12" spans="1:26" s="7" customFormat="1" ht="23.25" customHeight="1" x14ac:dyDescent="0.3">
      <c r="A12" s="27" t="s">
        <v>102</v>
      </c>
      <c r="B12" s="28">
        <f t="shared" si="1"/>
        <v>211</v>
      </c>
      <c r="C12" s="29">
        <f>+B12/B8*100</f>
        <v>0.85490863417203522</v>
      </c>
      <c r="D12" s="169">
        <f>SUM(D79+D80)</f>
        <v>138</v>
      </c>
      <c r="E12" s="30">
        <f t="shared" ref="E12:E21" si="3">SUM(F12:L12)</f>
        <v>73</v>
      </c>
      <c r="F12" s="1">
        <f>+F79+F80+F126</f>
        <v>17</v>
      </c>
      <c r="G12" s="1">
        <f>+G79+G80+G126</f>
        <v>8</v>
      </c>
      <c r="H12" s="1">
        <f>+H79+H80+H126</f>
        <v>0</v>
      </c>
      <c r="I12" s="1">
        <f>+I79+I80+I126</f>
        <v>0</v>
      </c>
      <c r="J12" s="1">
        <f>+J79+J80+J149</f>
        <v>29</v>
      </c>
      <c r="K12" s="1">
        <f>+K79+K80+K126</f>
        <v>19</v>
      </c>
      <c r="L12" s="163">
        <f>+L79+L80+L126</f>
        <v>0</v>
      </c>
      <c r="M12" s="34"/>
      <c r="Q12" s="33"/>
    </row>
    <row r="13" spans="1:26" s="7" customFormat="1" ht="23.25" customHeight="1" x14ac:dyDescent="0.3">
      <c r="A13" s="27" t="s">
        <v>103</v>
      </c>
      <c r="B13" s="28">
        <f t="shared" ref="B13" si="4">D13+E13</f>
        <v>9</v>
      </c>
      <c r="C13" s="29">
        <f>+B13/B9*100</f>
        <v>9</v>
      </c>
      <c r="D13" s="1">
        <f>SUM(D150)</f>
        <v>9</v>
      </c>
      <c r="E13" s="30"/>
      <c r="F13" s="1"/>
      <c r="G13" s="1"/>
      <c r="H13" s="35"/>
      <c r="I13" s="1"/>
      <c r="J13" s="1"/>
      <c r="K13" s="1"/>
      <c r="L13" s="163"/>
      <c r="M13" s="34"/>
      <c r="Q13" s="33"/>
    </row>
    <row r="14" spans="1:26" s="7" customFormat="1" ht="23.25" customHeight="1" x14ac:dyDescent="0.3">
      <c r="A14" s="27" t="s">
        <v>104</v>
      </c>
      <c r="B14" s="28">
        <f t="shared" si="1"/>
        <v>23146</v>
      </c>
      <c r="C14" s="29">
        <f>+B14/B8*100</f>
        <v>93.780640978890645</v>
      </c>
      <c r="D14" s="1">
        <f>SUM(D15:D17)</f>
        <v>14005</v>
      </c>
      <c r="E14" s="30">
        <f t="shared" si="3"/>
        <v>9141</v>
      </c>
      <c r="F14" s="1">
        <f>SUM(F15:F17)</f>
        <v>1346</v>
      </c>
      <c r="G14" s="1">
        <f t="shared" ref="G14:K14" si="5">SUM(G15:G17)</f>
        <v>203</v>
      </c>
      <c r="H14" s="1">
        <f t="shared" si="5"/>
        <v>934</v>
      </c>
      <c r="I14" s="1">
        <f t="shared" si="5"/>
        <v>764</v>
      </c>
      <c r="J14" s="1">
        <f t="shared" si="5"/>
        <v>2736</v>
      </c>
      <c r="K14" s="1">
        <f t="shared" si="5"/>
        <v>1696</v>
      </c>
      <c r="L14" s="31">
        <f>SUM(L15:L17)</f>
        <v>1462</v>
      </c>
      <c r="M14" s="36"/>
      <c r="Q14" s="33"/>
    </row>
    <row r="15" spans="1:26" s="7" customFormat="1" ht="23.25" customHeight="1" x14ac:dyDescent="0.3">
      <c r="A15" s="37" t="s">
        <v>105</v>
      </c>
      <c r="B15" s="38">
        <f t="shared" si="1"/>
        <v>10405</v>
      </c>
      <c r="C15" s="22">
        <f>+B15/B8*100</f>
        <v>42.157935253838986</v>
      </c>
      <c r="D15" s="39">
        <f>SUM(D29+D45+D81+D101+D128+D151)</f>
        <v>7016</v>
      </c>
      <c r="E15" s="39">
        <f>SUM(F15:L15)</f>
        <v>3389</v>
      </c>
      <c r="F15" s="39">
        <f t="shared" ref="F15:L15" si="6">SUM(F29+F45+F81+F101+F128+F151)</f>
        <v>635</v>
      </c>
      <c r="G15" s="39">
        <f t="shared" si="6"/>
        <v>0</v>
      </c>
      <c r="H15" s="39">
        <f t="shared" si="6"/>
        <v>180</v>
      </c>
      <c r="I15" s="39">
        <f t="shared" si="6"/>
        <v>104</v>
      </c>
      <c r="J15" s="39">
        <f t="shared" si="6"/>
        <v>1256</v>
      </c>
      <c r="K15" s="39">
        <f t="shared" si="6"/>
        <v>485</v>
      </c>
      <c r="L15" s="40">
        <f t="shared" si="6"/>
        <v>729</v>
      </c>
      <c r="M15" s="36"/>
      <c r="Q15" s="33"/>
    </row>
    <row r="16" spans="1:26" s="7" customFormat="1" ht="23.25" customHeight="1" x14ac:dyDescent="0.3">
      <c r="A16" s="37" t="s">
        <v>35</v>
      </c>
      <c r="B16" s="38">
        <f t="shared" si="1"/>
        <v>12727</v>
      </c>
      <c r="C16" s="22">
        <f>+B16/B8*100</f>
        <v>51.565981929419394</v>
      </c>
      <c r="D16" s="39">
        <f>SUM(D35+D53+D85+D107+D132+D154)</f>
        <v>6983</v>
      </c>
      <c r="E16" s="39">
        <f t="shared" si="3"/>
        <v>5744</v>
      </c>
      <c r="F16" s="39">
        <f t="shared" ref="F16:L16" si="7">SUM(F35+F53+F85+F107+F132+F154)</f>
        <v>710</v>
      </c>
      <c r="G16" s="39">
        <f t="shared" si="7"/>
        <v>203</v>
      </c>
      <c r="H16" s="39">
        <f t="shared" si="7"/>
        <v>753</v>
      </c>
      <c r="I16" s="39">
        <f t="shared" si="7"/>
        <v>656</v>
      </c>
      <c r="J16" s="39">
        <f t="shared" si="7"/>
        <v>1480</v>
      </c>
      <c r="K16" s="39">
        <f t="shared" si="7"/>
        <v>1210</v>
      </c>
      <c r="L16" s="40">
        <f t="shared" si="7"/>
        <v>732</v>
      </c>
    </row>
    <row r="17" spans="1:12" s="7" customFormat="1" ht="23.25" customHeight="1" x14ac:dyDescent="0.3">
      <c r="A17" s="37" t="s">
        <v>106</v>
      </c>
      <c r="B17" s="38">
        <f t="shared" si="1"/>
        <v>14</v>
      </c>
      <c r="C17" s="22">
        <f>+B17/B8*100</f>
        <v>5.6723795632267739E-2</v>
      </c>
      <c r="D17" s="39">
        <f>SUM(+D114+D136+D92)</f>
        <v>6</v>
      </c>
      <c r="E17" s="39">
        <f t="shared" si="3"/>
        <v>8</v>
      </c>
      <c r="F17" s="39">
        <f>SUM(+F116+F136)</f>
        <v>1</v>
      </c>
      <c r="G17" s="39">
        <f>SUM(+G116+G136)</f>
        <v>0</v>
      </c>
      <c r="H17" s="39">
        <f>SUM(+H116+H136+H92+H114)</f>
        <v>1</v>
      </c>
      <c r="I17" s="39">
        <f>SUM(I92+I114)</f>
        <v>4</v>
      </c>
      <c r="J17" s="39">
        <f>SUM(+J116+J136+J92)</f>
        <v>0</v>
      </c>
      <c r="K17" s="39">
        <f>SUM(K41)</f>
        <v>1</v>
      </c>
      <c r="L17" s="40">
        <f>SUM(+L116+L136)</f>
        <v>1</v>
      </c>
    </row>
    <row r="18" spans="1:12" s="7" customFormat="1" ht="23.25" customHeight="1" x14ac:dyDescent="0.3">
      <c r="A18" s="27" t="s">
        <v>107</v>
      </c>
      <c r="B18" s="28">
        <f t="shared" si="1"/>
        <v>304</v>
      </c>
      <c r="C18" s="29">
        <f>+B18/$B$8*100</f>
        <v>1.2317167051578137</v>
      </c>
      <c r="D18" s="30">
        <f>SUM(+D57+D117)</f>
        <v>299</v>
      </c>
      <c r="E18" s="30">
        <f t="shared" si="3"/>
        <v>5</v>
      </c>
      <c r="F18" s="30">
        <f>SUM(+F57+F117)</f>
        <v>1</v>
      </c>
      <c r="G18" s="30">
        <f t="shared" ref="G18:L18" si="8">SUM(+G57+G117)</f>
        <v>0</v>
      </c>
      <c r="H18" s="30">
        <f>SUM(H93)</f>
        <v>1</v>
      </c>
      <c r="I18" s="30">
        <f t="shared" si="8"/>
        <v>1</v>
      </c>
      <c r="J18" s="30">
        <f t="shared" si="8"/>
        <v>1</v>
      </c>
      <c r="K18" s="30">
        <f t="shared" si="8"/>
        <v>0</v>
      </c>
      <c r="L18" s="172">
        <f t="shared" si="8"/>
        <v>1</v>
      </c>
    </row>
    <row r="19" spans="1:12" s="7" customFormat="1" ht="23.25" customHeight="1" x14ac:dyDescent="0.3">
      <c r="A19" s="27" t="s">
        <v>108</v>
      </c>
      <c r="B19" s="28">
        <f t="shared" si="1"/>
        <v>17</v>
      </c>
      <c r="C19" s="29">
        <f>+B19/$B$8*100</f>
        <v>6.8878894696325105E-2</v>
      </c>
      <c r="D19" s="30">
        <f>SUM(D119)</f>
        <v>17</v>
      </c>
      <c r="E19" s="30">
        <f t="shared" si="3"/>
        <v>0</v>
      </c>
      <c r="F19" s="30"/>
      <c r="G19" s="30"/>
      <c r="H19" s="30"/>
      <c r="I19" s="30"/>
      <c r="J19" s="30"/>
      <c r="K19" s="30"/>
      <c r="L19" s="41"/>
    </row>
    <row r="20" spans="1:12" ht="23.25" customHeight="1" x14ac:dyDescent="0.25">
      <c r="A20" s="42"/>
      <c r="B20" s="43"/>
      <c r="C20" s="44"/>
      <c r="D20" s="45"/>
      <c r="E20" s="45"/>
      <c r="F20" s="45"/>
      <c r="G20" s="45"/>
      <c r="H20" s="45"/>
      <c r="I20" s="45"/>
      <c r="J20" s="45"/>
      <c r="K20" s="45"/>
      <c r="L20" s="46"/>
    </row>
    <row r="21" spans="1:12" s="51" customFormat="1" ht="23.25" customHeight="1" x14ac:dyDescent="0.3">
      <c r="A21" s="47" t="s">
        <v>26</v>
      </c>
      <c r="B21" s="48">
        <f t="shared" ref="B21:B35" si="9">D21+E21</f>
        <v>6617</v>
      </c>
      <c r="C21" s="49">
        <f t="shared" ref="C21:C57" si="10">+B21/$B$8*100</f>
        <v>26.810096835622545</v>
      </c>
      <c r="D21" s="50">
        <f>SUM(+D22+D29+D35+D28)</f>
        <v>3617</v>
      </c>
      <c r="E21" s="50">
        <f t="shared" si="3"/>
        <v>3000</v>
      </c>
      <c r="F21" s="50">
        <f>SUM(F22+F29+F35)</f>
        <v>427</v>
      </c>
      <c r="G21" s="50">
        <f t="shared" ref="G21:L21" si="11">SUM(G22+G29+G35)</f>
        <v>123</v>
      </c>
      <c r="H21" s="50">
        <f t="shared" si="11"/>
        <v>323</v>
      </c>
      <c r="I21" s="50">
        <f t="shared" si="11"/>
        <v>240</v>
      </c>
      <c r="J21" s="50">
        <f t="shared" si="11"/>
        <v>868</v>
      </c>
      <c r="K21" s="50">
        <f>SUM(K22+K29+K35+K41)</f>
        <v>571</v>
      </c>
      <c r="L21" s="170">
        <f t="shared" si="11"/>
        <v>448</v>
      </c>
    </row>
    <row r="22" spans="1:12" s="51" customFormat="1" ht="23.25" customHeight="1" x14ac:dyDescent="0.3">
      <c r="A22" s="52" t="s">
        <v>124</v>
      </c>
      <c r="B22" s="53">
        <f t="shared" si="9"/>
        <v>239</v>
      </c>
      <c r="C22" s="54">
        <f t="shared" si="10"/>
        <v>0.96835622543657074</v>
      </c>
      <c r="D22" s="55">
        <f>SUM(D23:D27)</f>
        <v>205</v>
      </c>
      <c r="E22" s="55">
        <f t="shared" ref="E22:E28" si="12">SUM(F22:L22)</f>
        <v>34</v>
      </c>
      <c r="F22" s="56">
        <f t="shared" ref="F22:L22" si="13">SUM(F23:F28)</f>
        <v>0</v>
      </c>
      <c r="G22" s="56">
        <f t="shared" si="13"/>
        <v>0</v>
      </c>
      <c r="H22" s="55">
        <f t="shared" si="13"/>
        <v>0</v>
      </c>
      <c r="I22" s="56">
        <f t="shared" si="13"/>
        <v>0</v>
      </c>
      <c r="J22" s="55">
        <f t="shared" si="13"/>
        <v>34</v>
      </c>
      <c r="K22" s="56">
        <f t="shared" si="13"/>
        <v>0</v>
      </c>
      <c r="L22" s="57">
        <f t="shared" si="13"/>
        <v>0</v>
      </c>
    </row>
    <row r="23" spans="1:12" s="51" customFormat="1" ht="23.25" customHeight="1" x14ac:dyDescent="0.3">
      <c r="A23" s="58" t="s">
        <v>34</v>
      </c>
      <c r="B23" s="59">
        <f t="shared" ref="B23:B28" si="14">D23+E23</f>
        <v>154</v>
      </c>
      <c r="C23" s="60">
        <f t="shared" ref="C23:C28" si="15">+B23/$B$8*100</f>
        <v>0.62396175195494508</v>
      </c>
      <c r="D23" s="61">
        <v>120</v>
      </c>
      <c r="E23" s="61">
        <f t="shared" si="12"/>
        <v>34</v>
      </c>
      <c r="F23" s="62"/>
      <c r="G23" s="62"/>
      <c r="H23" s="62"/>
      <c r="I23" s="62"/>
      <c r="J23" s="62">
        <v>34</v>
      </c>
      <c r="K23" s="62"/>
      <c r="L23" s="63"/>
    </row>
    <row r="24" spans="1:12" s="51" customFormat="1" ht="23.25" customHeight="1" x14ac:dyDescent="0.3">
      <c r="A24" s="58" t="s">
        <v>125</v>
      </c>
      <c r="B24" s="59">
        <f t="shared" si="14"/>
        <v>19</v>
      </c>
      <c r="C24" s="60">
        <f t="shared" si="15"/>
        <v>7.6982294072363358E-2</v>
      </c>
      <c r="D24" s="61">
        <v>19</v>
      </c>
      <c r="E24" s="61">
        <f t="shared" si="12"/>
        <v>0</v>
      </c>
      <c r="F24" s="62"/>
      <c r="G24" s="56"/>
      <c r="H24" s="62"/>
      <c r="I24" s="56"/>
      <c r="J24" s="56"/>
      <c r="K24" s="62"/>
      <c r="L24" s="63"/>
    </row>
    <row r="25" spans="1:12" s="51" customFormat="1" ht="23.25" customHeight="1" x14ac:dyDescent="0.3">
      <c r="A25" s="58" t="s">
        <v>126</v>
      </c>
      <c r="B25" s="59">
        <f t="shared" si="14"/>
        <v>25</v>
      </c>
      <c r="C25" s="60">
        <f t="shared" si="15"/>
        <v>0.1012924922004781</v>
      </c>
      <c r="D25" s="61">
        <v>25</v>
      </c>
      <c r="E25" s="61">
        <f t="shared" si="12"/>
        <v>0</v>
      </c>
      <c r="F25" s="62"/>
      <c r="G25" s="62"/>
      <c r="H25" s="62"/>
      <c r="I25" s="62"/>
      <c r="J25" s="62"/>
      <c r="K25" s="62"/>
      <c r="L25" s="63"/>
    </row>
    <row r="26" spans="1:12" s="51" customFormat="1" ht="23.25" customHeight="1" x14ac:dyDescent="0.3">
      <c r="A26" s="58" t="s">
        <v>127</v>
      </c>
      <c r="B26" s="59">
        <f t="shared" si="14"/>
        <v>22</v>
      </c>
      <c r="C26" s="60">
        <f t="shared" si="15"/>
        <v>8.9137393136420731E-2</v>
      </c>
      <c r="D26" s="61">
        <v>22</v>
      </c>
      <c r="E26" s="61">
        <f t="shared" si="12"/>
        <v>0</v>
      </c>
      <c r="F26" s="62"/>
      <c r="G26" s="56"/>
      <c r="H26" s="62"/>
      <c r="I26" s="56"/>
      <c r="J26" s="56"/>
      <c r="K26" s="62"/>
      <c r="L26" s="63"/>
    </row>
    <row r="27" spans="1:12" s="51" customFormat="1" ht="23.25" customHeight="1" x14ac:dyDescent="0.3">
      <c r="A27" s="58" t="s">
        <v>36</v>
      </c>
      <c r="B27" s="59">
        <f t="shared" si="14"/>
        <v>19</v>
      </c>
      <c r="C27" s="60">
        <f t="shared" si="15"/>
        <v>7.6982294072363358E-2</v>
      </c>
      <c r="D27" s="61">
        <v>19</v>
      </c>
      <c r="E27" s="61">
        <f t="shared" si="12"/>
        <v>0</v>
      </c>
      <c r="F27" s="62"/>
      <c r="G27" s="62"/>
      <c r="H27" s="62"/>
      <c r="I27" s="62"/>
      <c r="J27" s="62"/>
      <c r="K27" s="62"/>
      <c r="L27" s="63"/>
    </row>
    <row r="28" spans="1:12" s="51" customFormat="1" ht="23.25" customHeight="1" x14ac:dyDescent="0.3">
      <c r="A28" s="58" t="s">
        <v>141</v>
      </c>
      <c r="B28" s="59">
        <f t="shared" si="14"/>
        <v>22</v>
      </c>
      <c r="C28" s="60">
        <f t="shared" si="15"/>
        <v>8.9137393136420731E-2</v>
      </c>
      <c r="D28" s="61">
        <v>22</v>
      </c>
      <c r="E28" s="61">
        <f t="shared" si="12"/>
        <v>0</v>
      </c>
      <c r="F28" s="62"/>
      <c r="G28" s="62"/>
      <c r="H28" s="62"/>
      <c r="I28" s="62"/>
      <c r="J28" s="62"/>
      <c r="K28" s="62"/>
      <c r="L28" s="63"/>
    </row>
    <row r="29" spans="1:12" s="51" customFormat="1" ht="23.25" customHeight="1" x14ac:dyDescent="0.3">
      <c r="A29" s="64" t="s">
        <v>110</v>
      </c>
      <c r="B29" s="53">
        <f t="shared" si="9"/>
        <v>2944</v>
      </c>
      <c r="C29" s="54">
        <f t="shared" si="10"/>
        <v>11.928203881528301</v>
      </c>
      <c r="D29" s="55">
        <f>SUM(D30:D34)</f>
        <v>1803</v>
      </c>
      <c r="E29" s="55">
        <f t="shared" ref="E29:E35" si="16">SUM(F29:L29)</f>
        <v>1141</v>
      </c>
      <c r="F29" s="55">
        <f t="shared" ref="F29:L29" si="17">SUM(F30:F34)</f>
        <v>170</v>
      </c>
      <c r="G29" s="55">
        <f t="shared" si="17"/>
        <v>0</v>
      </c>
      <c r="H29" s="55">
        <f t="shared" si="17"/>
        <v>72</v>
      </c>
      <c r="I29" s="55">
        <f t="shared" si="17"/>
        <v>25</v>
      </c>
      <c r="J29" s="55">
        <f t="shared" si="17"/>
        <v>455</v>
      </c>
      <c r="K29" s="55">
        <f t="shared" si="17"/>
        <v>172</v>
      </c>
      <c r="L29" s="65">
        <f t="shared" si="17"/>
        <v>247</v>
      </c>
    </row>
    <row r="30" spans="1:12" s="51" customFormat="1" ht="23.25" customHeight="1" x14ac:dyDescent="0.3">
      <c r="A30" s="58" t="s">
        <v>37</v>
      </c>
      <c r="B30" s="59">
        <f>D30+E30</f>
        <v>486</v>
      </c>
      <c r="C30" s="60">
        <f>+B30/$B$8*100</f>
        <v>1.9691260483772943</v>
      </c>
      <c r="D30" s="61">
        <v>320</v>
      </c>
      <c r="E30" s="61">
        <f>SUM(F30:L30)</f>
        <v>166</v>
      </c>
      <c r="F30" s="62">
        <v>30</v>
      </c>
      <c r="G30" s="62"/>
      <c r="H30" s="62"/>
      <c r="I30" s="61"/>
      <c r="J30" s="61">
        <v>70</v>
      </c>
      <c r="K30" s="61">
        <v>27</v>
      </c>
      <c r="L30" s="66">
        <v>39</v>
      </c>
    </row>
    <row r="31" spans="1:12" s="51" customFormat="1" ht="23.25" customHeight="1" x14ac:dyDescent="0.3">
      <c r="A31" s="58" t="s">
        <v>38</v>
      </c>
      <c r="B31" s="59">
        <f>D31+E31</f>
        <v>1864</v>
      </c>
      <c r="C31" s="60">
        <f>+B31/$B$8*100</f>
        <v>7.5523682184676479</v>
      </c>
      <c r="D31" s="61">
        <v>1096</v>
      </c>
      <c r="E31" s="61">
        <f>SUM(F31:L31)</f>
        <v>768</v>
      </c>
      <c r="F31" s="62">
        <v>106</v>
      </c>
      <c r="G31" s="62"/>
      <c r="H31" s="67">
        <v>53</v>
      </c>
      <c r="I31" s="61"/>
      <c r="J31" s="61">
        <v>330</v>
      </c>
      <c r="K31" s="61">
        <v>115</v>
      </c>
      <c r="L31" s="66">
        <v>164</v>
      </c>
    </row>
    <row r="32" spans="1:12" s="51" customFormat="1" ht="23.25" customHeight="1" x14ac:dyDescent="0.3">
      <c r="A32" s="58" t="s">
        <v>39</v>
      </c>
      <c r="B32" s="59">
        <f>D32+E32</f>
        <v>57</v>
      </c>
      <c r="C32" s="60">
        <f>+B32/$B$8*100</f>
        <v>0.23094688221709006</v>
      </c>
      <c r="D32" s="61">
        <v>57</v>
      </c>
      <c r="E32" s="61"/>
      <c r="F32" s="62"/>
      <c r="G32" s="62"/>
      <c r="H32" s="67"/>
      <c r="I32" s="61"/>
      <c r="J32" s="61"/>
      <c r="K32" s="61"/>
      <c r="L32" s="66"/>
    </row>
    <row r="33" spans="1:13" s="51" customFormat="1" ht="23.25" customHeight="1" x14ac:dyDescent="0.3">
      <c r="A33" s="58" t="s">
        <v>40</v>
      </c>
      <c r="B33" s="59">
        <f>D33+E33</f>
        <v>99</v>
      </c>
      <c r="C33" s="60">
        <f>+B33/$B$8*100</f>
        <v>0.40111826911389326</v>
      </c>
      <c r="D33" s="61">
        <v>99</v>
      </c>
      <c r="E33" s="61">
        <f>SUM(F33:L33)</f>
        <v>0</v>
      </c>
      <c r="F33" s="62"/>
      <c r="G33" s="62"/>
      <c r="H33" s="67"/>
      <c r="I33" s="61"/>
      <c r="J33" s="61"/>
      <c r="K33" s="61"/>
      <c r="L33" s="66"/>
    </row>
    <row r="34" spans="1:13" s="51" customFormat="1" ht="23.25" customHeight="1" x14ac:dyDescent="0.3">
      <c r="A34" s="58" t="s">
        <v>41</v>
      </c>
      <c r="B34" s="59">
        <f>D34+E34</f>
        <v>438</v>
      </c>
      <c r="C34" s="60">
        <f>+B34/$B$8*100</f>
        <v>1.7746444633523766</v>
      </c>
      <c r="D34" s="61">
        <v>231</v>
      </c>
      <c r="E34" s="61">
        <f>SUM(F34:L34)</f>
        <v>207</v>
      </c>
      <c r="F34" s="62">
        <v>34</v>
      </c>
      <c r="G34" s="62"/>
      <c r="H34" s="67">
        <v>19</v>
      </c>
      <c r="I34" s="61">
        <v>25</v>
      </c>
      <c r="J34" s="61">
        <v>55</v>
      </c>
      <c r="K34" s="61">
        <v>30</v>
      </c>
      <c r="L34" s="66">
        <v>44</v>
      </c>
    </row>
    <row r="35" spans="1:13" s="51" customFormat="1" ht="23.25" customHeight="1" x14ac:dyDescent="0.3">
      <c r="A35" s="64" t="s">
        <v>32</v>
      </c>
      <c r="B35" s="53">
        <f t="shared" si="9"/>
        <v>3411</v>
      </c>
      <c r="C35" s="54">
        <f t="shared" si="10"/>
        <v>13.820347635833233</v>
      </c>
      <c r="D35" s="68">
        <f>SUM(D36:D40)</f>
        <v>1587</v>
      </c>
      <c r="E35" s="55">
        <f t="shared" si="16"/>
        <v>1824</v>
      </c>
      <c r="F35" s="56">
        <f>SUM(F36:F40)</f>
        <v>257</v>
      </c>
      <c r="G35" s="56">
        <f>SUM(G36:G40)</f>
        <v>123</v>
      </c>
      <c r="H35" s="69">
        <f>SUM(H36:H40)</f>
        <v>251</v>
      </c>
      <c r="I35" s="55">
        <f>SUM(I36:I40)</f>
        <v>215</v>
      </c>
      <c r="J35" s="55">
        <f>SUM(J37:J40)</f>
        <v>379</v>
      </c>
      <c r="K35" s="55">
        <f>SUM(K36:K40)</f>
        <v>398</v>
      </c>
      <c r="L35" s="57">
        <f>SUM(L36:L40)</f>
        <v>201</v>
      </c>
    </row>
    <row r="36" spans="1:13" s="51" customFormat="1" ht="23.25" customHeight="1" x14ac:dyDescent="0.3">
      <c r="A36" s="58" t="s">
        <v>42</v>
      </c>
      <c r="B36" s="59">
        <f>SUM(E36+D36)</f>
        <v>96</v>
      </c>
      <c r="C36" s="60">
        <f t="shared" ref="C36:C41" si="18">+B36/$B$8*100</f>
        <v>0.38896317004983594</v>
      </c>
      <c r="D36" s="70">
        <v>96</v>
      </c>
      <c r="E36" s="61">
        <f>SUM(F36:L36)</f>
        <v>0</v>
      </c>
      <c r="F36" s="56"/>
      <c r="G36" s="56"/>
      <c r="H36" s="67"/>
      <c r="I36" s="55"/>
      <c r="J36" s="55"/>
      <c r="K36" s="55"/>
      <c r="L36" s="66"/>
    </row>
    <row r="37" spans="1:13" s="51" customFormat="1" ht="23.25" customHeight="1" x14ac:dyDescent="0.3">
      <c r="A37" s="58" t="s">
        <v>43</v>
      </c>
      <c r="B37" s="59">
        <f>D37+E37</f>
        <v>1353</v>
      </c>
      <c r="C37" s="60">
        <f t="shared" si="18"/>
        <v>5.4819496778898742</v>
      </c>
      <c r="D37" s="70">
        <v>478</v>
      </c>
      <c r="E37" s="61">
        <f>SUM(F37:L37)</f>
        <v>875</v>
      </c>
      <c r="F37" s="62">
        <v>91</v>
      </c>
      <c r="G37" s="62">
        <v>64</v>
      </c>
      <c r="H37" s="67">
        <v>158</v>
      </c>
      <c r="I37" s="61">
        <v>64</v>
      </c>
      <c r="J37" s="61">
        <v>266</v>
      </c>
      <c r="K37" s="61">
        <v>116</v>
      </c>
      <c r="L37" s="66">
        <v>116</v>
      </c>
    </row>
    <row r="38" spans="1:13" s="51" customFormat="1" ht="23.25" customHeight="1" x14ac:dyDescent="0.3">
      <c r="A38" s="58" t="s">
        <v>44</v>
      </c>
      <c r="B38" s="59">
        <f>D38+E38</f>
        <v>1035</v>
      </c>
      <c r="C38" s="60">
        <f t="shared" si="18"/>
        <v>4.1935091770997932</v>
      </c>
      <c r="D38" s="62">
        <v>747</v>
      </c>
      <c r="E38" s="61">
        <f>SUM(F38:L38)</f>
        <v>288</v>
      </c>
      <c r="F38" s="62"/>
      <c r="G38" s="62"/>
      <c r="H38" s="67"/>
      <c r="I38" s="61">
        <v>107</v>
      </c>
      <c r="J38" s="61"/>
      <c r="K38" s="61">
        <v>181</v>
      </c>
      <c r="L38" s="66"/>
    </row>
    <row r="39" spans="1:13" s="51" customFormat="1" ht="23.25" customHeight="1" x14ac:dyDescent="0.3">
      <c r="A39" s="58" t="s">
        <v>45</v>
      </c>
      <c r="B39" s="59">
        <f>D39+E39</f>
        <v>405</v>
      </c>
      <c r="C39" s="60">
        <f t="shared" si="18"/>
        <v>1.6409383736477452</v>
      </c>
      <c r="D39" s="62">
        <v>165</v>
      </c>
      <c r="E39" s="61">
        <f>SUM(F39:L39)</f>
        <v>240</v>
      </c>
      <c r="F39" s="62">
        <v>71</v>
      </c>
      <c r="G39" s="62">
        <v>26</v>
      </c>
      <c r="H39" s="67">
        <v>20</v>
      </c>
      <c r="I39" s="61">
        <v>44</v>
      </c>
      <c r="J39" s="61">
        <v>48</v>
      </c>
      <c r="K39" s="61"/>
      <c r="L39" s="66">
        <v>31</v>
      </c>
    </row>
    <row r="40" spans="1:13" s="51" customFormat="1" ht="23.25" customHeight="1" x14ac:dyDescent="0.3">
      <c r="A40" s="58" t="s">
        <v>46</v>
      </c>
      <c r="B40" s="59">
        <f>D40+E40</f>
        <v>522</v>
      </c>
      <c r="C40" s="60">
        <f t="shared" si="18"/>
        <v>2.114987237145983</v>
      </c>
      <c r="D40" s="62">
        <v>101</v>
      </c>
      <c r="E40" s="61">
        <f>SUM(F40:L40)</f>
        <v>421</v>
      </c>
      <c r="F40" s="62">
        <v>95</v>
      </c>
      <c r="G40" s="62">
        <v>33</v>
      </c>
      <c r="H40" s="67">
        <v>73</v>
      </c>
      <c r="I40" s="61"/>
      <c r="J40" s="61">
        <v>65</v>
      </c>
      <c r="K40" s="61">
        <v>101</v>
      </c>
      <c r="L40" s="66">
        <v>54</v>
      </c>
    </row>
    <row r="41" spans="1:13" s="51" customFormat="1" ht="23.25" customHeight="1" x14ac:dyDescent="0.3">
      <c r="A41" s="64" t="s">
        <v>132</v>
      </c>
      <c r="B41" s="53">
        <f t="shared" ref="B41" si="19">D41+E41</f>
        <v>1</v>
      </c>
      <c r="C41" s="54">
        <f t="shared" si="18"/>
        <v>4.0516996880191241E-3</v>
      </c>
      <c r="D41" s="56"/>
      <c r="E41" s="55">
        <f t="shared" ref="E41" si="20">SUM(F41:L41)</f>
        <v>1</v>
      </c>
      <c r="F41" s="62"/>
      <c r="G41" s="62"/>
      <c r="H41" s="67"/>
      <c r="I41" s="61"/>
      <c r="J41" s="61"/>
      <c r="K41" s="55">
        <v>1</v>
      </c>
      <c r="L41" s="66"/>
    </row>
    <row r="42" spans="1:13" s="51" customFormat="1" ht="23.25" customHeight="1" x14ac:dyDescent="0.3">
      <c r="A42" s="71"/>
      <c r="B42" s="72" t="s">
        <v>2</v>
      </c>
      <c r="C42" s="60"/>
      <c r="D42" s="62"/>
      <c r="E42" s="73">
        <f t="shared" ref="E42:E43" si="21">SUM(F42:L42)</f>
        <v>0</v>
      </c>
      <c r="F42" s="62"/>
      <c r="G42" s="62"/>
      <c r="H42" s="62"/>
      <c r="I42" s="62"/>
      <c r="J42" s="62"/>
      <c r="K42" s="62"/>
      <c r="L42" s="63"/>
    </row>
    <row r="43" spans="1:13" s="51" customFormat="1" ht="23.25" customHeight="1" x14ac:dyDescent="0.3">
      <c r="A43" s="74" t="s">
        <v>27</v>
      </c>
      <c r="B43" s="75">
        <f>D43+E43</f>
        <v>3100</v>
      </c>
      <c r="C43" s="76">
        <f t="shared" si="10"/>
        <v>12.560269032859283</v>
      </c>
      <c r="D43" s="77">
        <f>+D45+D57+D53+D44</f>
        <v>1848</v>
      </c>
      <c r="E43" s="77">
        <f t="shared" si="21"/>
        <v>1252</v>
      </c>
      <c r="F43" s="77">
        <f>+F45+F57+F53+F44</f>
        <v>347</v>
      </c>
      <c r="G43" s="77">
        <f t="shared" ref="G43:L43" si="22">+G45+G57+G53</f>
        <v>31</v>
      </c>
      <c r="H43" s="77">
        <f t="shared" si="22"/>
        <v>82</v>
      </c>
      <c r="I43" s="77">
        <f t="shared" si="22"/>
        <v>76</v>
      </c>
      <c r="J43" s="77">
        <f t="shared" si="22"/>
        <v>427</v>
      </c>
      <c r="K43" s="77">
        <f t="shared" si="22"/>
        <v>174</v>
      </c>
      <c r="L43" s="78">
        <f t="shared" si="22"/>
        <v>115</v>
      </c>
    </row>
    <row r="44" spans="1:13" s="80" customFormat="1" ht="23.25" customHeight="1" x14ac:dyDescent="0.3">
      <c r="A44" s="64" t="s">
        <v>101</v>
      </c>
      <c r="B44" s="53">
        <f t="shared" ref="B44:B57" si="23">D44+E44</f>
        <v>41</v>
      </c>
      <c r="C44" s="54">
        <f t="shared" si="10"/>
        <v>0.16611968720878409</v>
      </c>
      <c r="D44" s="55">
        <v>30</v>
      </c>
      <c r="E44" s="55">
        <f t="shared" ref="E44:E57" si="24">SUM(F44:L44)</f>
        <v>11</v>
      </c>
      <c r="F44" s="55">
        <v>11</v>
      </c>
      <c r="G44" s="79"/>
      <c r="H44" s="79"/>
      <c r="I44" s="79"/>
      <c r="J44" s="55"/>
      <c r="K44" s="55"/>
      <c r="L44" s="57"/>
    </row>
    <row r="45" spans="1:13" s="51" customFormat="1" ht="23.25" customHeight="1" x14ac:dyDescent="0.3">
      <c r="A45" s="64" t="s">
        <v>110</v>
      </c>
      <c r="B45" s="81">
        <f t="shared" si="23"/>
        <v>2105</v>
      </c>
      <c r="C45" s="54">
        <f t="shared" si="10"/>
        <v>8.528827843280256</v>
      </c>
      <c r="D45" s="55">
        <f>SUM(D46:D52)</f>
        <v>1433</v>
      </c>
      <c r="E45" s="55">
        <f t="shared" si="24"/>
        <v>672</v>
      </c>
      <c r="F45" s="55">
        <f t="shared" ref="F45:L45" si="25">SUM(F47:F52)</f>
        <v>215</v>
      </c>
      <c r="G45" s="55">
        <f t="shared" si="25"/>
        <v>0</v>
      </c>
      <c r="H45" s="55">
        <f t="shared" si="25"/>
        <v>19</v>
      </c>
      <c r="I45" s="55">
        <f>SUM(I47:I52)</f>
        <v>0</v>
      </c>
      <c r="J45" s="55">
        <f t="shared" si="25"/>
        <v>270</v>
      </c>
      <c r="K45" s="55">
        <f t="shared" si="25"/>
        <v>86</v>
      </c>
      <c r="L45" s="57">
        <f t="shared" si="25"/>
        <v>82</v>
      </c>
    </row>
    <row r="46" spans="1:13" s="51" customFormat="1" ht="23.25" customHeight="1" x14ac:dyDescent="0.3">
      <c r="A46" s="58" t="s">
        <v>131</v>
      </c>
      <c r="B46" s="59">
        <f t="shared" si="23"/>
        <v>17</v>
      </c>
      <c r="C46" s="60">
        <f t="shared" si="10"/>
        <v>6.8878894696325105E-2</v>
      </c>
      <c r="D46" s="61">
        <v>17</v>
      </c>
      <c r="E46" s="55"/>
      <c r="F46" s="55"/>
      <c r="G46" s="55"/>
      <c r="H46" s="55"/>
      <c r="I46" s="55"/>
      <c r="J46" s="55"/>
      <c r="K46" s="55"/>
      <c r="L46" s="57"/>
    </row>
    <row r="47" spans="1:13" s="80" customFormat="1" ht="23.25" customHeight="1" x14ac:dyDescent="0.3">
      <c r="A47" s="58" t="s">
        <v>47</v>
      </c>
      <c r="B47" s="59">
        <f t="shared" si="23"/>
        <v>276</v>
      </c>
      <c r="C47" s="60">
        <f t="shared" si="10"/>
        <v>1.1182691138932781</v>
      </c>
      <c r="D47" s="61">
        <v>203</v>
      </c>
      <c r="E47" s="61">
        <f t="shared" si="24"/>
        <v>73</v>
      </c>
      <c r="F47" s="61"/>
      <c r="G47" s="61"/>
      <c r="H47" s="61"/>
      <c r="I47" s="61"/>
      <c r="J47" s="61">
        <v>36</v>
      </c>
      <c r="K47" s="61">
        <v>19</v>
      </c>
      <c r="L47" s="66">
        <v>18</v>
      </c>
      <c r="M47" s="51"/>
    </row>
    <row r="48" spans="1:13" s="80" customFormat="1" ht="23.25" customHeight="1" x14ac:dyDescent="0.3">
      <c r="A48" s="58" t="s">
        <v>48</v>
      </c>
      <c r="B48" s="59">
        <f t="shared" si="23"/>
        <v>76</v>
      </c>
      <c r="C48" s="60">
        <f t="shared" si="10"/>
        <v>0.30792917628945343</v>
      </c>
      <c r="D48" s="61">
        <v>76</v>
      </c>
      <c r="E48" s="61"/>
      <c r="F48" s="61"/>
      <c r="G48" s="61"/>
      <c r="H48" s="61"/>
      <c r="I48" s="61"/>
      <c r="J48" s="61"/>
      <c r="K48" s="61"/>
      <c r="L48" s="66"/>
      <c r="M48" s="51"/>
    </row>
    <row r="49" spans="1:13" s="80" customFormat="1" ht="23.25" customHeight="1" x14ac:dyDescent="0.3">
      <c r="A49" s="58" t="s">
        <v>49</v>
      </c>
      <c r="B49" s="59">
        <f t="shared" si="23"/>
        <v>18</v>
      </c>
      <c r="C49" s="60">
        <f t="shared" si="10"/>
        <v>7.2930594384344224E-2</v>
      </c>
      <c r="D49" s="61">
        <v>18</v>
      </c>
      <c r="E49" s="61"/>
      <c r="F49" s="61"/>
      <c r="G49" s="61"/>
      <c r="H49" s="61"/>
      <c r="I49" s="61"/>
      <c r="J49" s="61"/>
      <c r="K49" s="61"/>
      <c r="L49" s="66"/>
      <c r="M49" s="51"/>
    </row>
    <row r="50" spans="1:13" s="80" customFormat="1" ht="23.25" customHeight="1" x14ac:dyDescent="0.3">
      <c r="A50" s="58" t="s">
        <v>50</v>
      </c>
      <c r="B50" s="59">
        <f t="shared" si="23"/>
        <v>334</v>
      </c>
      <c r="C50" s="60">
        <f t="shared" si="10"/>
        <v>1.3532676957983876</v>
      </c>
      <c r="D50" s="61">
        <v>216</v>
      </c>
      <c r="E50" s="61">
        <f>SUM(F50:L50)</f>
        <v>118</v>
      </c>
      <c r="F50" s="61">
        <v>54</v>
      </c>
      <c r="G50" s="61"/>
      <c r="H50" s="61">
        <v>19</v>
      </c>
      <c r="I50" s="61"/>
      <c r="J50" s="61">
        <v>14</v>
      </c>
      <c r="K50" s="61">
        <v>11</v>
      </c>
      <c r="L50" s="66">
        <v>20</v>
      </c>
      <c r="M50" s="51"/>
    </row>
    <row r="51" spans="1:13" s="51" customFormat="1" ht="23.25" customHeight="1" x14ac:dyDescent="0.3">
      <c r="A51" s="58" t="s">
        <v>51</v>
      </c>
      <c r="B51" s="59">
        <f t="shared" si="23"/>
        <v>1364</v>
      </c>
      <c r="C51" s="60">
        <f t="shared" si="10"/>
        <v>5.5265183744580852</v>
      </c>
      <c r="D51" s="61">
        <v>883</v>
      </c>
      <c r="E51" s="61">
        <f t="shared" si="24"/>
        <v>481</v>
      </c>
      <c r="F51" s="61">
        <v>161</v>
      </c>
      <c r="G51" s="61"/>
      <c r="H51" s="61"/>
      <c r="I51" s="73"/>
      <c r="J51" s="61">
        <v>220</v>
      </c>
      <c r="K51" s="61">
        <v>56</v>
      </c>
      <c r="L51" s="66">
        <v>44</v>
      </c>
    </row>
    <row r="52" spans="1:13" s="51" customFormat="1" ht="23.25" customHeight="1" x14ac:dyDescent="0.3">
      <c r="A52" s="58" t="s">
        <v>52</v>
      </c>
      <c r="B52" s="59">
        <f t="shared" si="23"/>
        <v>20</v>
      </c>
      <c r="C52" s="60">
        <f t="shared" si="10"/>
        <v>8.1033993760382492E-2</v>
      </c>
      <c r="D52" s="61">
        <v>20</v>
      </c>
      <c r="E52" s="61">
        <f t="shared" si="24"/>
        <v>0</v>
      </c>
      <c r="F52" s="61"/>
      <c r="G52" s="61"/>
      <c r="H52" s="61"/>
      <c r="I52" s="73"/>
      <c r="J52" s="61"/>
      <c r="K52" s="61"/>
      <c r="L52" s="66"/>
    </row>
    <row r="53" spans="1:13" s="51" customFormat="1" ht="23.25" customHeight="1" x14ac:dyDescent="0.3">
      <c r="A53" s="64" t="s">
        <v>32</v>
      </c>
      <c r="B53" s="53">
        <f t="shared" si="23"/>
        <v>856</v>
      </c>
      <c r="C53" s="54">
        <f t="shared" si="10"/>
        <v>3.4682549329443702</v>
      </c>
      <c r="D53" s="55">
        <f>SUM(D54:D56)</f>
        <v>291</v>
      </c>
      <c r="E53" s="55">
        <f t="shared" si="24"/>
        <v>565</v>
      </c>
      <c r="F53" s="55">
        <f t="shared" ref="F53:K53" si="26">SUM(F54:F56)</f>
        <v>120</v>
      </c>
      <c r="G53" s="55">
        <f t="shared" si="26"/>
        <v>31</v>
      </c>
      <c r="H53" s="55">
        <f t="shared" si="26"/>
        <v>63</v>
      </c>
      <c r="I53" s="55">
        <f t="shared" si="26"/>
        <v>75</v>
      </c>
      <c r="J53" s="55">
        <f t="shared" si="26"/>
        <v>156</v>
      </c>
      <c r="K53" s="55">
        <f t="shared" si="26"/>
        <v>88</v>
      </c>
      <c r="L53" s="57">
        <f>SUM(L54:L56)</f>
        <v>32</v>
      </c>
    </row>
    <row r="54" spans="1:13" s="51" customFormat="1" ht="23.25" customHeight="1" x14ac:dyDescent="0.3">
      <c r="A54" s="58" t="s">
        <v>53</v>
      </c>
      <c r="B54" s="59">
        <f>D54+E54</f>
        <v>7</v>
      </c>
      <c r="C54" s="60">
        <f>+B54/$B$8*100</f>
        <v>2.8361897816133869E-2</v>
      </c>
      <c r="D54" s="61">
        <v>7</v>
      </c>
      <c r="E54" s="61">
        <f>SUM(F54:L54)</f>
        <v>0</v>
      </c>
      <c r="F54" s="61"/>
      <c r="G54" s="61"/>
      <c r="H54" s="61"/>
      <c r="I54" s="73"/>
      <c r="J54" s="61"/>
      <c r="K54" s="61"/>
      <c r="L54" s="66"/>
    </row>
    <row r="55" spans="1:13" s="51" customFormat="1" ht="23.25" customHeight="1" x14ac:dyDescent="0.3">
      <c r="A55" s="58" t="s">
        <v>54</v>
      </c>
      <c r="B55" s="59">
        <f>D55+E55</f>
        <v>144</v>
      </c>
      <c r="C55" s="60">
        <f>+B55/$B$8*100</f>
        <v>0.5834447550747538</v>
      </c>
      <c r="D55" s="61">
        <v>57</v>
      </c>
      <c r="E55" s="61">
        <f>SUM(F55:L55)</f>
        <v>87</v>
      </c>
      <c r="F55" s="61">
        <v>33</v>
      </c>
      <c r="G55" s="61"/>
      <c r="H55" s="61"/>
      <c r="I55" s="73"/>
      <c r="J55" s="61">
        <v>28</v>
      </c>
      <c r="K55" s="61">
        <v>15</v>
      </c>
      <c r="L55" s="66">
        <v>11</v>
      </c>
    </row>
    <row r="56" spans="1:13" s="51" customFormat="1" ht="23.25" customHeight="1" x14ac:dyDescent="0.3">
      <c r="A56" s="58" t="s">
        <v>55</v>
      </c>
      <c r="B56" s="59">
        <f>D56+E56</f>
        <v>705</v>
      </c>
      <c r="C56" s="60">
        <f>+B56/$B$8*100</f>
        <v>2.8564482800534825</v>
      </c>
      <c r="D56" s="61">
        <v>227</v>
      </c>
      <c r="E56" s="61">
        <f>SUM(F56:L56)</f>
        <v>478</v>
      </c>
      <c r="F56" s="61">
        <v>87</v>
      </c>
      <c r="G56" s="61">
        <v>31</v>
      </c>
      <c r="H56" s="61">
        <v>63</v>
      </c>
      <c r="I56" s="73">
        <v>75</v>
      </c>
      <c r="J56" s="61">
        <v>128</v>
      </c>
      <c r="K56" s="61">
        <v>73</v>
      </c>
      <c r="L56" s="66">
        <v>21</v>
      </c>
    </row>
    <row r="57" spans="1:13" s="51" customFormat="1" ht="23.25" customHeight="1" x14ac:dyDescent="0.3">
      <c r="A57" s="64" t="s">
        <v>33</v>
      </c>
      <c r="B57" s="53">
        <f t="shared" si="23"/>
        <v>98</v>
      </c>
      <c r="C57" s="54">
        <f t="shared" si="10"/>
        <v>0.39706656942587415</v>
      </c>
      <c r="D57" s="55">
        <f>D59+D62+D61+D60+D58</f>
        <v>94</v>
      </c>
      <c r="E57" s="55">
        <f t="shared" si="24"/>
        <v>4</v>
      </c>
      <c r="F57" s="55">
        <f>SUM(F58:F62)</f>
        <v>1</v>
      </c>
      <c r="G57" s="55">
        <f t="shared" ref="G57:I57" si="27">G59+G62</f>
        <v>0</v>
      </c>
      <c r="H57" s="55">
        <f t="shared" si="27"/>
        <v>0</v>
      </c>
      <c r="I57" s="55">
        <f t="shared" si="27"/>
        <v>1</v>
      </c>
      <c r="J57" s="55">
        <f>SUM(J58)</f>
        <v>1</v>
      </c>
      <c r="K57" s="55">
        <f>SUM(K58)</f>
        <v>0</v>
      </c>
      <c r="L57" s="57">
        <f>SUM(L58:L61)</f>
        <v>1</v>
      </c>
    </row>
    <row r="58" spans="1:13" s="51" customFormat="1" ht="23.25" customHeight="1" x14ac:dyDescent="0.3">
      <c r="A58" s="58" t="s">
        <v>56</v>
      </c>
      <c r="B58" s="59">
        <f>D58+E58</f>
        <v>4</v>
      </c>
      <c r="C58" s="60">
        <f>+B58/$B$8*100</f>
        <v>1.6206798752076496E-2</v>
      </c>
      <c r="D58" s="61">
        <v>1</v>
      </c>
      <c r="E58" s="61">
        <f>SUM(F58:L58)</f>
        <v>3</v>
      </c>
      <c r="F58" s="61">
        <v>1</v>
      </c>
      <c r="G58" s="55"/>
      <c r="H58" s="55"/>
      <c r="I58" s="55"/>
      <c r="J58" s="61">
        <v>1</v>
      </c>
      <c r="K58" s="61"/>
      <c r="L58" s="66">
        <v>1</v>
      </c>
    </row>
    <row r="59" spans="1:13" s="51" customFormat="1" ht="23.25" customHeight="1" x14ac:dyDescent="0.3">
      <c r="A59" s="58" t="s">
        <v>57</v>
      </c>
      <c r="B59" s="59">
        <f>D59+E59</f>
        <v>3</v>
      </c>
      <c r="C59" s="60">
        <f>+B59/$B$8*100</f>
        <v>1.2155099064057373E-2</v>
      </c>
      <c r="D59" s="61">
        <v>2</v>
      </c>
      <c r="E59" s="61">
        <f>SUM(F59:L59)</f>
        <v>1</v>
      </c>
      <c r="F59" s="61"/>
      <c r="G59" s="61"/>
      <c r="H59" s="61"/>
      <c r="I59" s="61">
        <v>1</v>
      </c>
      <c r="J59" s="61"/>
      <c r="K59" s="61"/>
      <c r="L59" s="66"/>
    </row>
    <row r="60" spans="1:13" s="51" customFormat="1" ht="23.25" customHeight="1" x14ac:dyDescent="0.3">
      <c r="A60" s="58" t="s">
        <v>58</v>
      </c>
      <c r="B60" s="59">
        <f>D60+E60</f>
        <v>46</v>
      </c>
      <c r="C60" s="60">
        <f>+B60/$B$8*100</f>
        <v>0.1863781856488797</v>
      </c>
      <c r="D60" s="61">
        <v>46</v>
      </c>
      <c r="E60" s="61"/>
      <c r="F60" s="61"/>
      <c r="G60" s="61"/>
      <c r="H60" s="61"/>
      <c r="I60" s="61"/>
      <c r="J60" s="61"/>
      <c r="K60" s="61"/>
      <c r="L60" s="66"/>
    </row>
    <row r="61" spans="1:13" s="51" customFormat="1" ht="23.25" customHeight="1" x14ac:dyDescent="0.3">
      <c r="A61" s="58" t="s">
        <v>52</v>
      </c>
      <c r="B61" s="59">
        <f>D61+E61</f>
        <v>39</v>
      </c>
      <c r="C61" s="60">
        <f>+B61/$B$8*100</f>
        <v>0.15801628783274582</v>
      </c>
      <c r="D61" s="61">
        <v>39</v>
      </c>
      <c r="E61" s="61">
        <f>SUM(F61:L61)</f>
        <v>0</v>
      </c>
      <c r="F61" s="61"/>
      <c r="G61" s="61"/>
      <c r="H61" s="61"/>
      <c r="I61" s="61"/>
      <c r="J61" s="61"/>
      <c r="K61" s="61"/>
      <c r="L61" s="66"/>
    </row>
    <row r="62" spans="1:13" s="51" customFormat="1" ht="23.25" customHeight="1" x14ac:dyDescent="0.3">
      <c r="A62" s="58" t="s">
        <v>59</v>
      </c>
      <c r="B62" s="59">
        <f>D62+E62</f>
        <v>6</v>
      </c>
      <c r="C62" s="60">
        <f>+B62/$B$8*100</f>
        <v>2.4310198128114746E-2</v>
      </c>
      <c r="D62" s="61">
        <v>6</v>
      </c>
      <c r="E62" s="61">
        <f>SUM(F62:L62)</f>
        <v>0</v>
      </c>
      <c r="F62" s="61"/>
      <c r="G62" s="61"/>
      <c r="H62" s="61"/>
      <c r="I62" s="61"/>
      <c r="J62" s="61"/>
      <c r="K62" s="61"/>
      <c r="L62" s="66"/>
    </row>
    <row r="63" spans="1:13" s="82" customFormat="1" ht="21.95" customHeight="1" x14ac:dyDescent="0.3">
      <c r="A63" s="178" t="s">
        <v>14</v>
      </c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</row>
    <row r="64" spans="1:13" s="82" customFormat="1" ht="21.95" customHeight="1" x14ac:dyDescent="0.3">
      <c r="A64" s="185" t="s">
        <v>119</v>
      </c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</row>
    <row r="65" spans="1:26" s="82" customFormat="1" ht="19.5" customHeight="1" x14ac:dyDescent="0.3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</row>
    <row r="66" spans="1:26" s="82" customFormat="1" ht="21.95" customHeight="1" x14ac:dyDescent="0.2">
      <c r="A66" s="179" t="s">
        <v>25</v>
      </c>
      <c r="B66" s="182" t="s">
        <v>99</v>
      </c>
      <c r="C66" s="183"/>
      <c r="D66" s="183"/>
      <c r="E66" s="183"/>
      <c r="F66" s="183"/>
      <c r="G66" s="183"/>
      <c r="H66" s="183"/>
      <c r="I66" s="183"/>
      <c r="J66" s="183"/>
      <c r="K66" s="183"/>
      <c r="L66" s="184"/>
    </row>
    <row r="67" spans="1:26" ht="21.95" customHeight="1" x14ac:dyDescent="0.25">
      <c r="A67" s="180"/>
      <c r="B67" s="174" t="s">
        <v>15</v>
      </c>
      <c r="C67" s="174"/>
      <c r="D67" s="175" t="s">
        <v>16</v>
      </c>
      <c r="E67" s="176" t="s">
        <v>100</v>
      </c>
      <c r="F67" s="176"/>
      <c r="G67" s="176"/>
      <c r="H67" s="176"/>
      <c r="I67" s="176"/>
      <c r="J67" s="176"/>
      <c r="K67" s="176"/>
      <c r="L67" s="177"/>
      <c r="M67" s="82"/>
      <c r="N67" s="8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63" customHeight="1" x14ac:dyDescent="0.25">
      <c r="A68" s="181"/>
      <c r="B68" s="165" t="s">
        <v>0</v>
      </c>
      <c r="C68" s="165" t="s">
        <v>1</v>
      </c>
      <c r="D68" s="175"/>
      <c r="E68" s="9" t="s">
        <v>17</v>
      </c>
      <c r="F68" s="165" t="s">
        <v>18</v>
      </c>
      <c r="G68" s="9" t="s">
        <v>19</v>
      </c>
      <c r="H68" s="167" t="s">
        <v>20</v>
      </c>
      <c r="I68" s="165" t="s">
        <v>21</v>
      </c>
      <c r="J68" s="9" t="s">
        <v>22</v>
      </c>
      <c r="K68" s="9" t="s">
        <v>23</v>
      </c>
      <c r="L68" s="11" t="s">
        <v>24</v>
      </c>
      <c r="M68" s="82"/>
      <c r="N68" s="8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s="82" customFormat="1" ht="19.350000000000001" customHeight="1" x14ac:dyDescent="0.2">
      <c r="A69" s="83"/>
      <c r="B69" s="84"/>
      <c r="C69" s="84"/>
      <c r="D69" s="85"/>
      <c r="E69" s="86"/>
      <c r="F69" s="84"/>
      <c r="G69" s="86"/>
      <c r="H69" s="87"/>
      <c r="I69" s="84"/>
      <c r="J69" s="84"/>
      <c r="K69" s="86"/>
      <c r="L69" s="88"/>
    </row>
    <row r="70" spans="1:26" s="92" customFormat="1" ht="19.350000000000001" customHeight="1" x14ac:dyDescent="0.3">
      <c r="A70" s="89" t="s">
        <v>28</v>
      </c>
      <c r="B70" s="90">
        <f t="shared" ref="B70:B92" si="28">D70+E70</f>
        <v>6749</v>
      </c>
      <c r="C70" s="91">
        <f t="shared" ref="C70:C96" si="29">+B70/$B$8*100</f>
        <v>27.344921194441067</v>
      </c>
      <c r="D70" s="90">
        <f>D71+D81+D85+D78</f>
        <v>4058</v>
      </c>
      <c r="E70" s="90">
        <f>SUM(F70:L70)</f>
        <v>2691</v>
      </c>
      <c r="F70" s="90">
        <f>F71+F81+F85+F78</f>
        <v>347</v>
      </c>
      <c r="G70" s="90">
        <f t="shared" ref="G70:L70" si="30">G71+G81+G85+G78</f>
        <v>14</v>
      </c>
      <c r="H70" s="90">
        <f>H71+H81+H85+H78+H93</f>
        <v>309</v>
      </c>
      <c r="I70" s="90">
        <f>I71+I81+I85+I78+I92</f>
        <v>216</v>
      </c>
      <c r="J70" s="90">
        <f t="shared" si="30"/>
        <v>801</v>
      </c>
      <c r="K70" s="90">
        <f t="shared" si="30"/>
        <v>590</v>
      </c>
      <c r="L70" s="173">
        <f t="shared" si="30"/>
        <v>414</v>
      </c>
      <c r="M70" s="51"/>
    </row>
    <row r="71" spans="1:26" s="51" customFormat="1" ht="19.350000000000001" customHeight="1" x14ac:dyDescent="0.3">
      <c r="A71" s="52" t="s">
        <v>124</v>
      </c>
      <c r="B71" s="68">
        <f>D71+E71</f>
        <v>226</v>
      </c>
      <c r="C71" s="93">
        <f t="shared" si="29"/>
        <v>0.91568412949232203</v>
      </c>
      <c r="D71" s="68">
        <f>SUM(D72:D77)</f>
        <v>151</v>
      </c>
      <c r="E71" s="68">
        <f>SUM(F71:L71)</f>
        <v>75</v>
      </c>
      <c r="F71" s="68">
        <f>SUM(F72:F77)</f>
        <v>14</v>
      </c>
      <c r="G71" s="68">
        <f t="shared" ref="G71:K71" si="31">SUM(G72:G77)</f>
        <v>4</v>
      </c>
      <c r="H71" s="68">
        <f t="shared" si="31"/>
        <v>0</v>
      </c>
      <c r="I71" s="68">
        <f t="shared" si="31"/>
        <v>15</v>
      </c>
      <c r="J71" s="68">
        <f t="shared" si="31"/>
        <v>16</v>
      </c>
      <c r="K71" s="68">
        <f t="shared" si="31"/>
        <v>26</v>
      </c>
      <c r="L71" s="94">
        <f t="shared" ref="L71" si="32">SUM(L72:L76)</f>
        <v>0</v>
      </c>
    </row>
    <row r="72" spans="1:26" s="51" customFormat="1" ht="19.350000000000001" customHeight="1" x14ac:dyDescent="0.3">
      <c r="A72" s="58" t="s">
        <v>60</v>
      </c>
      <c r="B72" s="70">
        <f t="shared" si="28"/>
        <v>67</v>
      </c>
      <c r="C72" s="95">
        <f t="shared" si="29"/>
        <v>0.27146387909728131</v>
      </c>
      <c r="D72" s="70">
        <v>37</v>
      </c>
      <c r="E72" s="70">
        <f t="shared" ref="E72:E76" si="33">SUM(F72:L72)</f>
        <v>30</v>
      </c>
      <c r="F72" s="96">
        <v>14</v>
      </c>
      <c r="G72" s="96"/>
      <c r="H72" s="96"/>
      <c r="I72" s="96"/>
      <c r="J72" s="96">
        <v>16</v>
      </c>
      <c r="K72" s="96"/>
      <c r="L72" s="97"/>
    </row>
    <row r="73" spans="1:26" s="51" customFormat="1" ht="19.350000000000001" customHeight="1" x14ac:dyDescent="0.3">
      <c r="A73" s="58" t="s">
        <v>61</v>
      </c>
      <c r="B73" s="70">
        <f t="shared" ref="B73" si="34">D73+E73</f>
        <v>15</v>
      </c>
      <c r="C73" s="95">
        <f t="shared" ref="C73" si="35">+B73/$B$8*100</f>
        <v>6.0775495320286858E-2</v>
      </c>
      <c r="D73" s="70">
        <v>11</v>
      </c>
      <c r="E73" s="70">
        <f t="shared" si="33"/>
        <v>4</v>
      </c>
      <c r="F73" s="96"/>
      <c r="G73" s="96">
        <v>4</v>
      </c>
      <c r="H73" s="96"/>
      <c r="I73" s="96"/>
      <c r="J73" s="96"/>
      <c r="K73" s="96"/>
      <c r="L73" s="97"/>
    </row>
    <row r="74" spans="1:26" s="51" customFormat="1" ht="19.350000000000001" customHeight="1" x14ac:dyDescent="0.3">
      <c r="A74" s="58" t="s">
        <v>62</v>
      </c>
      <c r="B74" s="70">
        <f t="shared" ref="B74" si="36">D74+E74</f>
        <v>14</v>
      </c>
      <c r="C74" s="95">
        <f t="shared" ref="C74" si="37">+B74/$B$8*100</f>
        <v>5.6723795632267739E-2</v>
      </c>
      <c r="D74" s="70">
        <v>14</v>
      </c>
      <c r="E74" s="70">
        <f t="shared" si="33"/>
        <v>0</v>
      </c>
      <c r="F74" s="96"/>
      <c r="G74" s="96"/>
      <c r="H74" s="96"/>
      <c r="I74" s="96"/>
      <c r="J74" s="96"/>
      <c r="K74" s="96"/>
      <c r="L74" s="97"/>
    </row>
    <row r="75" spans="1:26" s="51" customFormat="1" ht="19.350000000000001" customHeight="1" x14ac:dyDescent="0.3">
      <c r="A75" s="58" t="s">
        <v>63</v>
      </c>
      <c r="B75" s="70">
        <f t="shared" si="28"/>
        <v>6</v>
      </c>
      <c r="C75" s="95">
        <f t="shared" si="29"/>
        <v>2.4310198128114746E-2</v>
      </c>
      <c r="D75" s="70">
        <v>6</v>
      </c>
      <c r="E75" s="70">
        <f t="shared" si="33"/>
        <v>0</v>
      </c>
      <c r="F75" s="96"/>
      <c r="G75" s="96"/>
      <c r="H75" s="96"/>
      <c r="I75" s="96"/>
      <c r="J75" s="96"/>
      <c r="K75" s="96"/>
      <c r="L75" s="97"/>
    </row>
    <row r="76" spans="1:26" s="51" customFormat="1" ht="19.350000000000001" customHeight="1" x14ac:dyDescent="0.3">
      <c r="A76" s="58" t="s">
        <v>64</v>
      </c>
      <c r="B76" s="70">
        <f t="shared" si="28"/>
        <v>123</v>
      </c>
      <c r="C76" s="95">
        <f t="shared" si="29"/>
        <v>0.49835906162635224</v>
      </c>
      <c r="D76" s="70">
        <v>82</v>
      </c>
      <c r="E76" s="70">
        <f t="shared" si="33"/>
        <v>41</v>
      </c>
      <c r="F76" s="96"/>
      <c r="G76" s="96"/>
      <c r="H76" s="96"/>
      <c r="I76" s="96">
        <v>15</v>
      </c>
      <c r="J76" s="96"/>
      <c r="K76" s="96">
        <v>26</v>
      </c>
      <c r="L76" s="97"/>
    </row>
    <row r="77" spans="1:26" s="51" customFormat="1" ht="19.350000000000001" customHeight="1" x14ac:dyDescent="0.3">
      <c r="A77" s="58" t="s">
        <v>128</v>
      </c>
      <c r="B77" s="70">
        <f t="shared" ref="B77" si="38">D77+E77</f>
        <v>1</v>
      </c>
      <c r="C77" s="95">
        <f t="shared" ref="C77" si="39">+B77/$B$8*100</f>
        <v>4.0516996880191241E-3</v>
      </c>
      <c r="D77" s="70">
        <v>1</v>
      </c>
      <c r="E77" s="70"/>
      <c r="F77" s="96"/>
      <c r="G77" s="96"/>
      <c r="H77" s="96"/>
      <c r="I77" s="96"/>
      <c r="J77" s="96"/>
      <c r="K77" s="96"/>
      <c r="L77" s="97"/>
    </row>
    <row r="78" spans="1:26" s="80" customFormat="1" ht="19.350000000000001" customHeight="1" x14ac:dyDescent="0.3">
      <c r="A78" s="64" t="s">
        <v>134</v>
      </c>
      <c r="B78" s="68">
        <f t="shared" si="28"/>
        <v>203</v>
      </c>
      <c r="C78" s="93">
        <f t="shared" si="29"/>
        <v>0.82249503666788204</v>
      </c>
      <c r="D78" s="68">
        <f>SUM(D79:D80)</f>
        <v>138</v>
      </c>
      <c r="E78" s="68">
        <f t="shared" ref="E78:E109" si="40">SUM(F78:L78)</f>
        <v>65</v>
      </c>
      <c r="F78" s="98">
        <f>SUM(F79:F80)</f>
        <v>17</v>
      </c>
      <c r="G78" s="98">
        <f t="shared" ref="G78:K78" si="41">SUM(G79:G80)</f>
        <v>8</v>
      </c>
      <c r="H78" s="98">
        <f t="shared" si="41"/>
        <v>0</v>
      </c>
      <c r="I78" s="98">
        <f t="shared" si="41"/>
        <v>0</v>
      </c>
      <c r="J78" s="98">
        <f t="shared" si="41"/>
        <v>21</v>
      </c>
      <c r="K78" s="98">
        <f t="shared" si="41"/>
        <v>19</v>
      </c>
      <c r="L78" s="171"/>
    </row>
    <row r="79" spans="1:26" s="51" customFormat="1" ht="19.350000000000001" customHeight="1" x14ac:dyDescent="0.3">
      <c r="A79" s="58" t="s">
        <v>65</v>
      </c>
      <c r="B79" s="70">
        <f t="shared" si="28"/>
        <v>107</v>
      </c>
      <c r="C79" s="95">
        <f t="shared" si="29"/>
        <v>0.43353186661804627</v>
      </c>
      <c r="D79" s="70">
        <v>50</v>
      </c>
      <c r="E79" s="70">
        <f t="shared" si="40"/>
        <v>57</v>
      </c>
      <c r="F79" s="96">
        <v>17</v>
      </c>
      <c r="G79" s="70">
        <v>8</v>
      </c>
      <c r="H79" s="96"/>
      <c r="I79" s="96"/>
      <c r="J79" s="70">
        <v>13</v>
      </c>
      <c r="K79" s="96">
        <v>19</v>
      </c>
      <c r="L79" s="97"/>
    </row>
    <row r="80" spans="1:26" s="51" customFormat="1" ht="19.350000000000001" customHeight="1" x14ac:dyDescent="0.3">
      <c r="A80" s="58" t="s">
        <v>66</v>
      </c>
      <c r="B80" s="70">
        <f t="shared" si="28"/>
        <v>96</v>
      </c>
      <c r="C80" s="95">
        <f t="shared" si="29"/>
        <v>0.38896317004983594</v>
      </c>
      <c r="D80" s="70">
        <v>88</v>
      </c>
      <c r="E80" s="70">
        <f t="shared" si="40"/>
        <v>8</v>
      </c>
      <c r="F80" s="96"/>
      <c r="G80" s="70"/>
      <c r="H80" s="96"/>
      <c r="I80" s="96"/>
      <c r="J80" s="70">
        <v>8</v>
      </c>
      <c r="K80" s="96"/>
      <c r="L80" s="97"/>
    </row>
    <row r="81" spans="1:12" s="51" customFormat="1" ht="19.350000000000001" customHeight="1" x14ac:dyDescent="0.3">
      <c r="A81" s="64" t="s">
        <v>110</v>
      </c>
      <c r="B81" s="68">
        <f t="shared" si="28"/>
        <v>2181</v>
      </c>
      <c r="C81" s="93">
        <f t="shared" si="29"/>
        <v>8.8367570195697098</v>
      </c>
      <c r="D81" s="68">
        <f>+D82+D83+D84</f>
        <v>1366</v>
      </c>
      <c r="E81" s="68">
        <f t="shared" si="40"/>
        <v>815</v>
      </c>
      <c r="F81" s="68">
        <f t="shared" ref="F81:L81" si="42">F82+F83</f>
        <v>132</v>
      </c>
      <c r="G81" s="68">
        <f t="shared" si="42"/>
        <v>0</v>
      </c>
      <c r="H81" s="68">
        <f t="shared" si="42"/>
        <v>89</v>
      </c>
      <c r="I81" s="68">
        <f t="shared" si="42"/>
        <v>44</v>
      </c>
      <c r="J81" s="68">
        <f t="shared" si="42"/>
        <v>283</v>
      </c>
      <c r="K81" s="68">
        <f t="shared" si="42"/>
        <v>81</v>
      </c>
      <c r="L81" s="94">
        <f t="shared" si="42"/>
        <v>186</v>
      </c>
    </row>
    <row r="82" spans="1:12" s="51" customFormat="1" ht="19.350000000000001" customHeight="1" x14ac:dyDescent="0.3">
      <c r="A82" s="58" t="s">
        <v>67</v>
      </c>
      <c r="B82" s="70">
        <f t="shared" si="28"/>
        <v>1801</v>
      </c>
      <c r="C82" s="95">
        <f t="shared" si="29"/>
        <v>7.2971111381224416</v>
      </c>
      <c r="D82" s="70">
        <v>1019</v>
      </c>
      <c r="E82" s="70">
        <f t="shared" si="40"/>
        <v>782</v>
      </c>
      <c r="F82" s="70">
        <v>132</v>
      </c>
      <c r="G82" s="70"/>
      <c r="H82" s="70">
        <v>89</v>
      </c>
      <c r="I82" s="70">
        <v>44</v>
      </c>
      <c r="J82" s="70">
        <v>250</v>
      </c>
      <c r="K82" s="70">
        <v>81</v>
      </c>
      <c r="L82" s="99">
        <v>186</v>
      </c>
    </row>
    <row r="83" spans="1:12" s="51" customFormat="1" ht="19.350000000000001" customHeight="1" x14ac:dyDescent="0.3">
      <c r="A83" s="58" t="s">
        <v>68</v>
      </c>
      <c r="B83" s="70">
        <f t="shared" si="28"/>
        <v>240</v>
      </c>
      <c r="C83" s="95">
        <f t="shared" si="29"/>
        <v>0.97240792512458973</v>
      </c>
      <c r="D83" s="70">
        <v>207</v>
      </c>
      <c r="E83" s="70">
        <f t="shared" si="40"/>
        <v>33</v>
      </c>
      <c r="F83" s="70"/>
      <c r="G83" s="70"/>
      <c r="H83" s="70"/>
      <c r="I83" s="70"/>
      <c r="J83" s="70">
        <v>33</v>
      </c>
      <c r="K83" s="70"/>
      <c r="L83" s="99"/>
    </row>
    <row r="84" spans="1:12" s="51" customFormat="1" ht="19.350000000000001" customHeight="1" x14ac:dyDescent="0.3">
      <c r="A84" s="58" t="s">
        <v>69</v>
      </c>
      <c r="B84" s="70">
        <f t="shared" ref="B84" si="43">D84+E84</f>
        <v>140</v>
      </c>
      <c r="C84" s="95">
        <f t="shared" ref="C84" si="44">+B84/$B$8*100</f>
        <v>0.56723795632267737</v>
      </c>
      <c r="D84" s="70">
        <v>140</v>
      </c>
      <c r="E84" s="70"/>
      <c r="F84" s="70"/>
      <c r="G84" s="70"/>
      <c r="H84" s="70"/>
      <c r="I84" s="70"/>
      <c r="J84" s="70"/>
      <c r="K84" s="70"/>
      <c r="L84" s="99"/>
    </row>
    <row r="85" spans="1:12" s="51" customFormat="1" ht="19.350000000000001" customHeight="1" x14ac:dyDescent="0.3">
      <c r="A85" s="64" t="s">
        <v>32</v>
      </c>
      <c r="B85" s="68">
        <f t="shared" si="28"/>
        <v>4137</v>
      </c>
      <c r="C85" s="93">
        <f t="shared" si="29"/>
        <v>16.761881609335116</v>
      </c>
      <c r="D85" s="68">
        <f>SUM(D86:D91)</f>
        <v>2403</v>
      </c>
      <c r="E85" s="68">
        <f>SUM(F85:L85)</f>
        <v>1734</v>
      </c>
      <c r="F85" s="68">
        <f>SUM(F86:F91)</f>
        <v>184</v>
      </c>
      <c r="G85" s="68">
        <f t="shared" ref="G85:I85" si="45">SUM(G86:G90)</f>
        <v>2</v>
      </c>
      <c r="H85" s="68">
        <f>SUM(H86:H91)</f>
        <v>219</v>
      </c>
      <c r="I85" s="68">
        <f t="shared" si="45"/>
        <v>156</v>
      </c>
      <c r="J85" s="68">
        <f>SUM(J86:J91)</f>
        <v>481</v>
      </c>
      <c r="K85" s="68">
        <f>SUM(K86:K91)</f>
        <v>464</v>
      </c>
      <c r="L85" s="94">
        <f>SUM(L86:L91)</f>
        <v>228</v>
      </c>
    </row>
    <row r="86" spans="1:12" s="51" customFormat="1" ht="19.350000000000001" customHeight="1" x14ac:dyDescent="0.3">
      <c r="A86" s="58" t="s">
        <v>70</v>
      </c>
      <c r="B86" s="70">
        <f t="shared" si="28"/>
        <v>395</v>
      </c>
      <c r="C86" s="95">
        <f t="shared" si="29"/>
        <v>1.6004213767675541</v>
      </c>
      <c r="D86" s="70">
        <v>395</v>
      </c>
      <c r="E86" s="70">
        <f t="shared" si="40"/>
        <v>0</v>
      </c>
      <c r="F86" s="70"/>
      <c r="G86" s="70"/>
      <c r="H86" s="70"/>
      <c r="I86" s="70"/>
      <c r="J86" s="70"/>
      <c r="K86" s="70"/>
      <c r="L86" s="99"/>
    </row>
    <row r="87" spans="1:12" s="51" customFormat="1" ht="19.350000000000001" customHeight="1" x14ac:dyDescent="0.3">
      <c r="A87" s="58" t="s">
        <v>117</v>
      </c>
      <c r="B87" s="70">
        <f t="shared" si="28"/>
        <v>348</v>
      </c>
      <c r="C87" s="95">
        <f t="shared" si="29"/>
        <v>1.4099914914306553</v>
      </c>
      <c r="D87" s="70">
        <v>348</v>
      </c>
      <c r="E87" s="70">
        <f t="shared" si="40"/>
        <v>0</v>
      </c>
      <c r="F87" s="70"/>
      <c r="G87" s="70"/>
      <c r="H87" s="70"/>
      <c r="I87" s="70"/>
      <c r="J87" s="70"/>
      <c r="K87" s="70"/>
      <c r="L87" s="99"/>
    </row>
    <row r="88" spans="1:12" s="51" customFormat="1" ht="19.350000000000001" customHeight="1" x14ac:dyDescent="0.3">
      <c r="A88" s="58" t="s">
        <v>71</v>
      </c>
      <c r="B88" s="70">
        <f t="shared" si="28"/>
        <v>225</v>
      </c>
      <c r="C88" s="95">
        <f t="shared" si="29"/>
        <v>0.91163242980430303</v>
      </c>
      <c r="D88" s="70">
        <v>223</v>
      </c>
      <c r="E88" s="70">
        <f t="shared" si="40"/>
        <v>2</v>
      </c>
      <c r="F88" s="70"/>
      <c r="G88" s="70">
        <v>2</v>
      </c>
      <c r="H88" s="70"/>
      <c r="I88" s="70"/>
      <c r="J88" s="70"/>
      <c r="K88" s="70"/>
      <c r="L88" s="99"/>
    </row>
    <row r="89" spans="1:12" s="51" customFormat="1" ht="19.350000000000001" customHeight="1" x14ac:dyDescent="0.3">
      <c r="A89" s="58" t="s">
        <v>72</v>
      </c>
      <c r="B89" s="70">
        <f t="shared" si="28"/>
        <v>2186</v>
      </c>
      <c r="C89" s="95">
        <f t="shared" si="29"/>
        <v>8.8570155180098045</v>
      </c>
      <c r="D89" s="70">
        <v>890</v>
      </c>
      <c r="E89" s="70">
        <f t="shared" si="40"/>
        <v>1296</v>
      </c>
      <c r="F89" s="70">
        <v>142</v>
      </c>
      <c r="G89" s="70"/>
      <c r="H89" s="70">
        <v>128</v>
      </c>
      <c r="I89" s="70">
        <v>156</v>
      </c>
      <c r="J89" s="70">
        <v>333</v>
      </c>
      <c r="K89" s="70">
        <v>364</v>
      </c>
      <c r="L89" s="99">
        <v>173</v>
      </c>
    </row>
    <row r="90" spans="1:12" s="51" customFormat="1" ht="19.350000000000001" customHeight="1" x14ac:dyDescent="0.3">
      <c r="A90" s="58" t="s">
        <v>74</v>
      </c>
      <c r="B90" s="70">
        <f t="shared" si="28"/>
        <v>309</v>
      </c>
      <c r="C90" s="95">
        <f t="shared" si="29"/>
        <v>1.2519752035979093</v>
      </c>
      <c r="D90" s="70">
        <v>171</v>
      </c>
      <c r="E90" s="70">
        <f t="shared" si="40"/>
        <v>138</v>
      </c>
      <c r="F90" s="70">
        <v>20</v>
      </c>
      <c r="G90" s="70"/>
      <c r="H90" s="70">
        <v>30</v>
      </c>
      <c r="I90" s="96"/>
      <c r="J90" s="96">
        <v>56</v>
      </c>
      <c r="K90" s="70">
        <v>26</v>
      </c>
      <c r="L90" s="99">
        <v>6</v>
      </c>
    </row>
    <row r="91" spans="1:12" s="51" customFormat="1" ht="19.350000000000001" customHeight="1" x14ac:dyDescent="0.3">
      <c r="A91" s="58" t="s">
        <v>73</v>
      </c>
      <c r="B91" s="70">
        <f t="shared" si="28"/>
        <v>674</v>
      </c>
      <c r="C91" s="95">
        <f t="shared" ref="C91:C92" si="46">+B91/$B$8*100</f>
        <v>2.7308455897248898</v>
      </c>
      <c r="D91" s="70">
        <v>376</v>
      </c>
      <c r="E91" s="70">
        <f t="shared" si="40"/>
        <v>298</v>
      </c>
      <c r="F91" s="70">
        <v>22</v>
      </c>
      <c r="G91" s="70"/>
      <c r="H91" s="70">
        <v>61</v>
      </c>
      <c r="I91" s="96"/>
      <c r="J91" s="96">
        <v>92</v>
      </c>
      <c r="K91" s="70">
        <v>74</v>
      </c>
      <c r="L91" s="99">
        <v>49</v>
      </c>
    </row>
    <row r="92" spans="1:12" s="80" customFormat="1" ht="19.350000000000001" customHeight="1" x14ac:dyDescent="0.3">
      <c r="A92" s="64" t="s">
        <v>137</v>
      </c>
      <c r="B92" s="68">
        <f t="shared" si="28"/>
        <v>1</v>
      </c>
      <c r="C92" s="93">
        <f t="shared" si="46"/>
        <v>4.0516996880191241E-3</v>
      </c>
      <c r="D92" s="68"/>
      <c r="E92" s="68">
        <f t="shared" si="40"/>
        <v>1</v>
      </c>
      <c r="F92" s="68"/>
      <c r="G92" s="68"/>
      <c r="H92" s="68"/>
      <c r="I92" s="98">
        <v>1</v>
      </c>
      <c r="J92" s="98"/>
      <c r="K92" s="68"/>
      <c r="L92" s="94"/>
    </row>
    <row r="93" spans="1:12" s="80" customFormat="1" ht="19.350000000000001" customHeight="1" x14ac:dyDescent="0.3">
      <c r="A93" s="64" t="s">
        <v>138</v>
      </c>
      <c r="B93" s="68">
        <f t="shared" ref="B93" si="47">D93+E93</f>
        <v>1</v>
      </c>
      <c r="C93" s="93">
        <f t="shared" ref="C93" si="48">+B93/$B$8*100</f>
        <v>4.0516996880191241E-3</v>
      </c>
      <c r="D93" s="68"/>
      <c r="E93" s="68">
        <f t="shared" si="40"/>
        <v>1</v>
      </c>
      <c r="F93" s="68"/>
      <c r="G93" s="68"/>
      <c r="H93" s="68">
        <v>1</v>
      </c>
      <c r="I93" s="98"/>
      <c r="J93" s="98"/>
      <c r="K93" s="68"/>
      <c r="L93" s="100"/>
    </row>
    <row r="94" spans="1:12" s="51" customFormat="1" ht="19.350000000000001" customHeight="1" x14ac:dyDescent="0.3">
      <c r="A94" s="71"/>
      <c r="B94" s="101" t="s">
        <v>2</v>
      </c>
      <c r="C94" s="95"/>
      <c r="D94" s="96"/>
      <c r="E94" s="101">
        <f t="shared" si="40"/>
        <v>0</v>
      </c>
      <c r="F94" s="96"/>
      <c r="G94" s="96"/>
      <c r="H94" s="96"/>
      <c r="I94" s="96"/>
      <c r="J94" s="96"/>
      <c r="K94" s="96"/>
      <c r="L94" s="102"/>
    </row>
    <row r="95" spans="1:12" s="51" customFormat="1" ht="19.350000000000001" customHeight="1" x14ac:dyDescent="0.3">
      <c r="A95" s="103" t="s">
        <v>29</v>
      </c>
      <c r="B95" s="104">
        <f t="shared" ref="B95:B118" si="49">D95+E95</f>
        <v>3274</v>
      </c>
      <c r="C95" s="105">
        <f t="shared" si="29"/>
        <v>13.265264778574611</v>
      </c>
      <c r="D95" s="104">
        <f>D101+D96+D114+D107+D117+D119</f>
        <v>2367</v>
      </c>
      <c r="E95" s="104">
        <f t="shared" si="40"/>
        <v>907</v>
      </c>
      <c r="F95" s="104">
        <f>F101+F96+F116+F107+F117+F119</f>
        <v>107</v>
      </c>
      <c r="G95" s="104">
        <f>G101+G96+G116+G107+G117+G119</f>
        <v>0</v>
      </c>
      <c r="H95" s="104">
        <f>H106+H96+H114+H107+H117+H119</f>
        <v>85</v>
      </c>
      <c r="I95" s="104">
        <f>I101+I96+I114+I107+I117+I119</f>
        <v>176</v>
      </c>
      <c r="J95" s="104">
        <f>J101+J96+J116+J107+J117+J119</f>
        <v>216</v>
      </c>
      <c r="K95" s="104">
        <f>K96+K116+K107+K117+K119+K101</f>
        <v>109</v>
      </c>
      <c r="L95" s="106">
        <f>L101+L96+L116+L107+L117+L119</f>
        <v>214</v>
      </c>
    </row>
    <row r="96" spans="1:12" s="51" customFormat="1" ht="19.350000000000001" customHeight="1" x14ac:dyDescent="0.3">
      <c r="A96" s="52" t="s">
        <v>124</v>
      </c>
      <c r="B96" s="68">
        <f t="shared" si="49"/>
        <v>74</v>
      </c>
      <c r="C96" s="93">
        <f t="shared" si="29"/>
        <v>0.29982577691341517</v>
      </c>
      <c r="D96" s="68">
        <f>SUM(D97:D100)</f>
        <v>57</v>
      </c>
      <c r="E96" s="68">
        <f t="shared" si="40"/>
        <v>17</v>
      </c>
      <c r="F96" s="68">
        <f t="shared" ref="F96:K96" si="50">SUM(F98:F100)</f>
        <v>0</v>
      </c>
      <c r="G96" s="68">
        <f t="shared" si="50"/>
        <v>0</v>
      </c>
      <c r="H96" s="68">
        <f t="shared" si="50"/>
        <v>0</v>
      </c>
      <c r="I96" s="68">
        <f t="shared" si="50"/>
        <v>17</v>
      </c>
      <c r="J96" s="68">
        <f t="shared" si="50"/>
        <v>0</v>
      </c>
      <c r="K96" s="68">
        <f t="shared" si="50"/>
        <v>0</v>
      </c>
      <c r="L96" s="107">
        <f>SUM(L98:L100)</f>
        <v>0</v>
      </c>
    </row>
    <row r="97" spans="1:12" s="51" customFormat="1" ht="19.350000000000001" customHeight="1" x14ac:dyDescent="0.3">
      <c r="A97" s="108" t="s">
        <v>129</v>
      </c>
      <c r="B97" s="70">
        <f>D97+E97</f>
        <v>4</v>
      </c>
      <c r="C97" s="95">
        <f>+B97/$B$8*100</f>
        <v>1.6206798752076496E-2</v>
      </c>
      <c r="D97" s="70">
        <v>4</v>
      </c>
      <c r="E97" s="70"/>
      <c r="F97" s="70"/>
      <c r="G97" s="70"/>
      <c r="H97" s="70"/>
      <c r="I97" s="70"/>
      <c r="J97" s="70"/>
      <c r="K97" s="70"/>
      <c r="L97" s="109"/>
    </row>
    <row r="98" spans="1:12" s="51" customFormat="1" ht="19.350000000000001" customHeight="1" x14ac:dyDescent="0.3">
      <c r="A98" s="58" t="s">
        <v>75</v>
      </c>
      <c r="B98" s="70">
        <f>D98+E98</f>
        <v>20</v>
      </c>
      <c r="C98" s="95">
        <f>+B98/$B$8*100</f>
        <v>8.1033993760382492E-2</v>
      </c>
      <c r="D98" s="70">
        <v>20</v>
      </c>
      <c r="E98" s="70">
        <f>SUM(F98:L98)</f>
        <v>0</v>
      </c>
      <c r="F98" s="96"/>
      <c r="G98" s="96"/>
      <c r="H98" s="96"/>
      <c r="I98" s="96"/>
      <c r="J98" s="96"/>
      <c r="K98" s="96"/>
      <c r="L98" s="102"/>
    </row>
    <row r="99" spans="1:12" s="51" customFormat="1" ht="19.350000000000001" customHeight="1" x14ac:dyDescent="0.3">
      <c r="A99" s="58" t="s">
        <v>76</v>
      </c>
      <c r="B99" s="70">
        <f>D99+E99</f>
        <v>38</v>
      </c>
      <c r="C99" s="95">
        <f>+B99/$B$8*100</f>
        <v>0.15396458814472672</v>
      </c>
      <c r="D99" s="70">
        <v>21</v>
      </c>
      <c r="E99" s="70">
        <f>SUM(F99:L99)</f>
        <v>17</v>
      </c>
      <c r="F99" s="101"/>
      <c r="G99" s="96"/>
      <c r="H99" s="96"/>
      <c r="I99" s="96">
        <v>17</v>
      </c>
      <c r="J99" s="96"/>
      <c r="K99" s="96"/>
      <c r="L99" s="102"/>
    </row>
    <row r="100" spans="1:12" s="51" customFormat="1" ht="19.350000000000001" customHeight="1" x14ac:dyDescent="0.3">
      <c r="A100" s="58" t="s">
        <v>118</v>
      </c>
      <c r="B100" s="70">
        <f>D100+E100</f>
        <v>12</v>
      </c>
      <c r="C100" s="95">
        <f>+B100/$B$8*100</f>
        <v>4.8620396256229492E-2</v>
      </c>
      <c r="D100" s="70">
        <v>12</v>
      </c>
      <c r="E100" s="70"/>
      <c r="F100" s="101"/>
      <c r="G100" s="96"/>
      <c r="H100" s="96"/>
      <c r="I100" s="96"/>
      <c r="J100" s="96"/>
      <c r="K100" s="96"/>
      <c r="L100" s="102"/>
    </row>
    <row r="101" spans="1:12" s="51" customFormat="1" ht="19.350000000000001" customHeight="1" x14ac:dyDescent="0.3">
      <c r="A101" s="64" t="s">
        <v>110</v>
      </c>
      <c r="B101" s="68">
        <f t="shared" si="49"/>
        <v>1397</v>
      </c>
      <c r="C101" s="93">
        <f t="shared" ref="C101:C119" si="51">+B101/$B$8*100</f>
        <v>5.6602244641627166</v>
      </c>
      <c r="D101" s="68">
        <f>SUM(D102:D106)</f>
        <v>1097</v>
      </c>
      <c r="E101" s="68">
        <f t="shared" si="40"/>
        <v>300</v>
      </c>
      <c r="F101" s="98">
        <f>SUM(F102:F106)</f>
        <v>67</v>
      </c>
      <c r="G101" s="98">
        <f t="shared" ref="G101:H101" si="52">SUM(G102:G106)</f>
        <v>0</v>
      </c>
      <c r="H101" s="98">
        <f t="shared" si="52"/>
        <v>0</v>
      </c>
      <c r="I101" s="98">
        <f>SUM(I102:I106)</f>
        <v>35</v>
      </c>
      <c r="J101" s="98">
        <f>SUM(J104)</f>
        <v>52</v>
      </c>
      <c r="K101" s="98">
        <f>SUM(K102:K106)</f>
        <v>58</v>
      </c>
      <c r="L101" s="110">
        <f>SUM(L102:L106)</f>
        <v>88</v>
      </c>
    </row>
    <row r="102" spans="1:12" s="51" customFormat="1" ht="19.350000000000001" customHeight="1" x14ac:dyDescent="0.3">
      <c r="A102" s="58" t="s">
        <v>77</v>
      </c>
      <c r="B102" s="70">
        <f t="shared" si="49"/>
        <v>337</v>
      </c>
      <c r="C102" s="95">
        <f t="shared" si="51"/>
        <v>1.3654227948624449</v>
      </c>
      <c r="D102" s="70">
        <v>280</v>
      </c>
      <c r="E102" s="70">
        <f t="shared" si="40"/>
        <v>57</v>
      </c>
      <c r="F102" s="96">
        <v>22</v>
      </c>
      <c r="G102" s="96"/>
      <c r="H102" s="96"/>
      <c r="I102" s="96"/>
      <c r="J102" s="96"/>
      <c r="K102" s="96">
        <v>15</v>
      </c>
      <c r="L102" s="102">
        <v>20</v>
      </c>
    </row>
    <row r="103" spans="1:12" s="51" customFormat="1" ht="19.350000000000001" customHeight="1" x14ac:dyDescent="0.3">
      <c r="A103" s="58" t="s">
        <v>78</v>
      </c>
      <c r="B103" s="70">
        <f t="shared" si="49"/>
        <v>187</v>
      </c>
      <c r="C103" s="95">
        <f t="shared" si="51"/>
        <v>0.75766784165957624</v>
      </c>
      <c r="D103" s="70">
        <v>129</v>
      </c>
      <c r="E103" s="70">
        <f t="shared" si="40"/>
        <v>58</v>
      </c>
      <c r="F103" s="96">
        <v>25</v>
      </c>
      <c r="G103" s="96"/>
      <c r="H103" s="96"/>
      <c r="I103" s="96"/>
      <c r="J103" s="96"/>
      <c r="K103" s="96">
        <v>10</v>
      </c>
      <c r="L103" s="102">
        <v>23</v>
      </c>
    </row>
    <row r="104" spans="1:12" s="51" customFormat="1" ht="19.350000000000001" customHeight="1" x14ac:dyDescent="0.3">
      <c r="A104" s="58" t="s">
        <v>79</v>
      </c>
      <c r="B104" s="70">
        <f t="shared" si="49"/>
        <v>496</v>
      </c>
      <c r="C104" s="95">
        <f t="shared" si="51"/>
        <v>2.0096430452574854</v>
      </c>
      <c r="D104" s="70">
        <v>403</v>
      </c>
      <c r="E104" s="70">
        <f t="shared" si="40"/>
        <v>93</v>
      </c>
      <c r="F104" s="96">
        <v>8</v>
      </c>
      <c r="G104" s="96"/>
      <c r="H104" s="96"/>
      <c r="I104" s="96"/>
      <c r="J104" s="96">
        <v>52</v>
      </c>
      <c r="K104" s="96">
        <v>21</v>
      </c>
      <c r="L104" s="102">
        <v>12</v>
      </c>
    </row>
    <row r="105" spans="1:12" s="51" customFormat="1" ht="19.350000000000001" customHeight="1" x14ac:dyDescent="0.3">
      <c r="A105" s="58" t="s">
        <v>80</v>
      </c>
      <c r="B105" s="70">
        <f t="shared" ref="B105" si="53">D105+E105</f>
        <v>47</v>
      </c>
      <c r="C105" s="95">
        <f t="shared" ref="C105" si="54">+B105/$B$8*100</f>
        <v>0.19042988533689884</v>
      </c>
      <c r="D105" s="70">
        <v>19</v>
      </c>
      <c r="E105" s="70">
        <f t="shared" si="40"/>
        <v>28</v>
      </c>
      <c r="F105" s="96"/>
      <c r="G105" s="96"/>
      <c r="H105" s="96"/>
      <c r="I105" s="96">
        <v>15</v>
      </c>
      <c r="J105" s="96"/>
      <c r="K105" s="96"/>
      <c r="L105" s="102">
        <v>13</v>
      </c>
    </row>
    <row r="106" spans="1:12" s="51" customFormat="1" ht="19.350000000000001" customHeight="1" x14ac:dyDescent="0.3">
      <c r="A106" s="58" t="s">
        <v>81</v>
      </c>
      <c r="B106" s="70">
        <f t="shared" si="49"/>
        <v>330</v>
      </c>
      <c r="C106" s="95">
        <f t="shared" si="51"/>
        <v>1.3370608970463109</v>
      </c>
      <c r="D106" s="70">
        <v>266</v>
      </c>
      <c r="E106" s="70">
        <f t="shared" si="40"/>
        <v>64</v>
      </c>
      <c r="F106" s="70">
        <v>12</v>
      </c>
      <c r="G106" s="68"/>
      <c r="H106" s="68"/>
      <c r="I106" s="70">
        <v>20</v>
      </c>
      <c r="J106" s="68"/>
      <c r="K106" s="70">
        <v>12</v>
      </c>
      <c r="L106" s="109">
        <v>20</v>
      </c>
    </row>
    <row r="107" spans="1:12" s="51" customFormat="1" ht="19.350000000000001" customHeight="1" x14ac:dyDescent="0.3">
      <c r="A107" s="64" t="s">
        <v>32</v>
      </c>
      <c r="B107" s="68">
        <f t="shared" si="49"/>
        <v>1573</v>
      </c>
      <c r="C107" s="93">
        <f t="shared" si="51"/>
        <v>6.3733236092540819</v>
      </c>
      <c r="D107" s="68">
        <f>SUM(D108:D113)</f>
        <v>987</v>
      </c>
      <c r="E107" s="68">
        <f t="shared" si="40"/>
        <v>586</v>
      </c>
      <c r="F107" s="68">
        <f>SUM(F108:F113)</f>
        <v>40</v>
      </c>
      <c r="G107" s="68"/>
      <c r="H107" s="68">
        <f>SUM(H108:H111)</f>
        <v>84</v>
      </c>
      <c r="I107" s="68">
        <f>SUM(I108:I111)</f>
        <v>121</v>
      </c>
      <c r="J107" s="68">
        <f>SUM(J108:J111)</f>
        <v>164</v>
      </c>
      <c r="K107" s="68">
        <f>SUM(K108:K113)</f>
        <v>51</v>
      </c>
      <c r="L107" s="107">
        <f>SUM(L108:L112)</f>
        <v>126</v>
      </c>
    </row>
    <row r="108" spans="1:12" s="51" customFormat="1" ht="19.350000000000001" customHeight="1" x14ac:dyDescent="0.3">
      <c r="A108" s="58" t="s">
        <v>115</v>
      </c>
      <c r="B108" s="70">
        <f t="shared" si="49"/>
        <v>63</v>
      </c>
      <c r="C108" s="111">
        <f t="shared" si="51"/>
        <v>0.25525708034520478</v>
      </c>
      <c r="D108" s="62">
        <v>63</v>
      </c>
      <c r="E108" s="70">
        <f t="shared" si="40"/>
        <v>0</v>
      </c>
      <c r="F108" s="62"/>
      <c r="G108" s="62"/>
      <c r="H108" s="62"/>
      <c r="I108" s="62"/>
      <c r="J108" s="62"/>
      <c r="K108" s="62"/>
      <c r="L108" s="112"/>
    </row>
    <row r="109" spans="1:12" s="51" customFormat="1" ht="19.350000000000001" customHeight="1" x14ac:dyDescent="0.3">
      <c r="A109" s="58" t="s">
        <v>116</v>
      </c>
      <c r="B109" s="70">
        <f t="shared" si="49"/>
        <v>166</v>
      </c>
      <c r="C109" s="111">
        <f t="shared" si="51"/>
        <v>0.67258214821117468</v>
      </c>
      <c r="D109" s="62">
        <v>166</v>
      </c>
      <c r="E109" s="70">
        <f t="shared" si="40"/>
        <v>0</v>
      </c>
      <c r="F109" s="62"/>
      <c r="G109" s="62"/>
      <c r="H109" s="62"/>
      <c r="I109" s="62"/>
      <c r="J109" s="62"/>
      <c r="K109" s="62"/>
      <c r="L109" s="112"/>
    </row>
    <row r="110" spans="1:12" s="51" customFormat="1" ht="19.350000000000001" customHeight="1" x14ac:dyDescent="0.3">
      <c r="A110" s="58" t="s">
        <v>82</v>
      </c>
      <c r="B110" s="70">
        <f t="shared" si="49"/>
        <v>444</v>
      </c>
      <c r="C110" s="111">
        <f t="shared" si="51"/>
        <v>1.798954661480491</v>
      </c>
      <c r="D110" s="62">
        <v>363</v>
      </c>
      <c r="E110" s="70">
        <f t="shared" ref="E110:E119" si="55">SUM(F110:L110)</f>
        <v>81</v>
      </c>
      <c r="F110" s="62"/>
      <c r="G110" s="62"/>
      <c r="H110" s="62"/>
      <c r="I110" s="62"/>
      <c r="J110" s="62">
        <v>81</v>
      </c>
      <c r="K110" s="62"/>
      <c r="L110" s="112"/>
    </row>
    <row r="111" spans="1:12" s="51" customFormat="1" ht="19.350000000000001" customHeight="1" x14ac:dyDescent="0.3">
      <c r="A111" s="58" t="s">
        <v>68</v>
      </c>
      <c r="B111" s="70">
        <f t="shared" si="49"/>
        <v>807</v>
      </c>
      <c r="C111" s="95">
        <f t="shared" si="51"/>
        <v>3.2697216482314326</v>
      </c>
      <c r="D111" s="62">
        <v>302</v>
      </c>
      <c r="E111" s="70">
        <f>SUM(F111:L111)</f>
        <v>505</v>
      </c>
      <c r="F111" s="62">
        <v>40</v>
      </c>
      <c r="G111" s="62"/>
      <c r="H111" s="62">
        <v>84</v>
      </c>
      <c r="I111" s="62">
        <v>121</v>
      </c>
      <c r="J111" s="62">
        <v>83</v>
      </c>
      <c r="K111" s="62">
        <v>51</v>
      </c>
      <c r="L111" s="112">
        <v>126</v>
      </c>
    </row>
    <row r="112" spans="1:12" s="51" customFormat="1" ht="19.350000000000001" customHeight="1" x14ac:dyDescent="0.3">
      <c r="A112" s="58" t="s">
        <v>83</v>
      </c>
      <c r="B112" s="70">
        <f t="shared" si="49"/>
        <v>53</v>
      </c>
      <c r="C112" s="95">
        <f t="shared" si="51"/>
        <v>0.21474008346501358</v>
      </c>
      <c r="D112" s="62">
        <v>53</v>
      </c>
      <c r="E112" s="70">
        <f t="shared" si="55"/>
        <v>0</v>
      </c>
      <c r="F112" s="62"/>
      <c r="G112" s="62"/>
      <c r="H112" s="62"/>
      <c r="I112" s="62"/>
      <c r="J112" s="62"/>
      <c r="K112" s="62"/>
      <c r="L112" s="112"/>
    </row>
    <row r="113" spans="1:13" s="51" customFormat="1" ht="19.350000000000001" customHeight="1" x14ac:dyDescent="0.3">
      <c r="A113" s="58" t="s">
        <v>84</v>
      </c>
      <c r="B113" s="70">
        <f t="shared" si="49"/>
        <v>40</v>
      </c>
      <c r="C113" s="95">
        <f t="shared" si="51"/>
        <v>0.16206798752076498</v>
      </c>
      <c r="D113" s="62">
        <v>40</v>
      </c>
      <c r="E113" s="70">
        <f t="shared" si="55"/>
        <v>0</v>
      </c>
      <c r="F113" s="62"/>
      <c r="G113" s="62"/>
      <c r="H113" s="62"/>
      <c r="I113" s="62"/>
      <c r="J113" s="62"/>
      <c r="K113" s="62"/>
      <c r="L113" s="112"/>
    </row>
    <row r="114" spans="1:13" s="51" customFormat="1" ht="19.350000000000001" customHeight="1" x14ac:dyDescent="0.3">
      <c r="A114" s="64" t="s">
        <v>122</v>
      </c>
      <c r="B114" s="68">
        <f t="shared" si="49"/>
        <v>8</v>
      </c>
      <c r="C114" s="93">
        <f t="shared" si="51"/>
        <v>3.2413597504152993E-2</v>
      </c>
      <c r="D114" s="56">
        <f>SUM(D115:D116)</f>
        <v>4</v>
      </c>
      <c r="E114" s="68">
        <f t="shared" si="55"/>
        <v>4</v>
      </c>
      <c r="F114" s="62"/>
      <c r="G114" s="62"/>
      <c r="H114" s="56">
        <f>SUM(H115)</f>
        <v>1</v>
      </c>
      <c r="I114" s="56">
        <f>SUM(I115:I116)</f>
        <v>3</v>
      </c>
      <c r="J114" s="62"/>
      <c r="K114" s="62"/>
      <c r="L114" s="112"/>
    </row>
    <row r="115" spans="1:13" s="51" customFormat="1" ht="19.350000000000001" customHeight="1" x14ac:dyDescent="0.3">
      <c r="A115" s="58" t="s">
        <v>68</v>
      </c>
      <c r="B115" s="70">
        <f t="shared" ref="B115" si="56">D115+E115</f>
        <v>6</v>
      </c>
      <c r="C115" s="95">
        <f t="shared" ref="C115" si="57">+B115/$B$8*100</f>
        <v>2.4310198128114746E-2</v>
      </c>
      <c r="D115" s="70">
        <v>2</v>
      </c>
      <c r="E115" s="70">
        <f t="shared" ref="E115" si="58">SUM(F115:L115)</f>
        <v>4</v>
      </c>
      <c r="F115" s="70"/>
      <c r="G115" s="70"/>
      <c r="H115" s="70">
        <v>1</v>
      </c>
      <c r="I115" s="70">
        <v>3</v>
      </c>
      <c r="J115" s="70"/>
      <c r="K115" s="70"/>
      <c r="L115" s="109"/>
    </row>
    <row r="116" spans="1:13" s="51" customFormat="1" ht="19.350000000000001" customHeight="1" x14ac:dyDescent="0.3">
      <c r="A116" s="58" t="s">
        <v>83</v>
      </c>
      <c r="B116" s="70">
        <f t="shared" ref="B116" si="59">D116+E116</f>
        <v>2</v>
      </c>
      <c r="C116" s="95">
        <f t="shared" ref="C116" si="60">+B116/$B$8*100</f>
        <v>8.1033993760382481E-3</v>
      </c>
      <c r="D116" s="70">
        <v>2</v>
      </c>
      <c r="E116" s="70">
        <f t="shared" ref="E116" si="61">SUM(F116:L116)</f>
        <v>0</v>
      </c>
      <c r="F116" s="70"/>
      <c r="G116" s="70"/>
      <c r="H116" s="70"/>
      <c r="I116" s="70"/>
      <c r="J116" s="70"/>
      <c r="K116" s="70"/>
      <c r="L116" s="109"/>
    </row>
    <row r="117" spans="1:13" s="51" customFormat="1" ht="19.350000000000001" customHeight="1" x14ac:dyDescent="0.3">
      <c r="A117" s="64" t="s">
        <v>111</v>
      </c>
      <c r="B117" s="68">
        <f t="shared" si="49"/>
        <v>205</v>
      </c>
      <c r="C117" s="93">
        <f t="shared" si="51"/>
        <v>0.83059843604392036</v>
      </c>
      <c r="D117" s="68">
        <f>SUM(D118:D118)</f>
        <v>205</v>
      </c>
      <c r="E117" s="68">
        <f t="shared" si="55"/>
        <v>0</v>
      </c>
      <c r="F117" s="68">
        <f>SUM(F118:F118)</f>
        <v>0</v>
      </c>
      <c r="G117" s="68">
        <f>SUM(G118:G118)</f>
        <v>0</v>
      </c>
      <c r="H117" s="68">
        <f>SUM(H118:H118)</f>
        <v>0</v>
      </c>
      <c r="I117" s="68">
        <f>SUM(I118:I118)</f>
        <v>0</v>
      </c>
      <c r="J117" s="68">
        <f>SUM(J118:J119)</f>
        <v>0</v>
      </c>
      <c r="K117" s="68"/>
      <c r="L117" s="107"/>
    </row>
    <row r="118" spans="1:13" s="51" customFormat="1" ht="19.350000000000001" customHeight="1" x14ac:dyDescent="0.3">
      <c r="A118" s="58" t="s">
        <v>85</v>
      </c>
      <c r="B118" s="62">
        <f t="shared" si="49"/>
        <v>205</v>
      </c>
      <c r="C118" s="111">
        <f t="shared" ref="C118" si="62">+B118/$B$8*100</f>
        <v>0.83059843604392036</v>
      </c>
      <c r="D118" s="62">
        <v>205</v>
      </c>
      <c r="E118" s="68">
        <f t="shared" si="55"/>
        <v>0</v>
      </c>
      <c r="F118" s="62"/>
      <c r="G118" s="62"/>
      <c r="H118" s="62"/>
      <c r="I118" s="62"/>
      <c r="J118" s="62"/>
      <c r="K118" s="62"/>
      <c r="L118" s="112"/>
    </row>
    <row r="119" spans="1:13" s="80" customFormat="1" ht="19.350000000000001" customHeight="1" x14ac:dyDescent="0.3">
      <c r="A119" s="64" t="s">
        <v>3</v>
      </c>
      <c r="B119" s="56">
        <f>D119+E119</f>
        <v>17</v>
      </c>
      <c r="C119" s="113">
        <f t="shared" si="51"/>
        <v>6.8878894696325105E-2</v>
      </c>
      <c r="D119" s="56">
        <v>17</v>
      </c>
      <c r="E119" s="114">
        <f t="shared" si="55"/>
        <v>0</v>
      </c>
      <c r="F119" s="56"/>
      <c r="G119" s="56"/>
      <c r="H119" s="56"/>
      <c r="I119" s="56"/>
      <c r="J119" s="56"/>
      <c r="K119" s="56"/>
      <c r="L119" s="115"/>
      <c r="M119" s="51"/>
    </row>
    <row r="120" spans="1:13" s="51" customFormat="1" ht="19.350000000000001" customHeight="1" x14ac:dyDescent="0.3">
      <c r="A120" s="116"/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8"/>
    </row>
    <row r="121" spans="1:13" s="51" customFormat="1" ht="19.350000000000001" customHeight="1" x14ac:dyDescent="0.3">
      <c r="A121" s="119" t="s">
        <v>30</v>
      </c>
      <c r="B121" s="120">
        <f t="shared" ref="B121:B136" si="63">D121+E121</f>
        <v>4043</v>
      </c>
      <c r="C121" s="121">
        <f>+B121/$B$8*100</f>
        <v>16.381021838661319</v>
      </c>
      <c r="D121" s="120">
        <f>D122+D128+D136+D132</f>
        <v>2720</v>
      </c>
      <c r="E121" s="120">
        <f>SUM(F121:L121)</f>
        <v>1323</v>
      </c>
      <c r="F121" s="120">
        <f t="shared" ref="F121:K121" si="64">F122+F128+F136+F132</f>
        <v>123</v>
      </c>
      <c r="G121" s="120">
        <f t="shared" si="64"/>
        <v>47</v>
      </c>
      <c r="H121" s="120">
        <f t="shared" si="64"/>
        <v>136</v>
      </c>
      <c r="I121" s="120">
        <f t="shared" si="64"/>
        <v>89</v>
      </c>
      <c r="J121" s="120">
        <f t="shared" si="64"/>
        <v>401</v>
      </c>
      <c r="K121" s="120">
        <f t="shared" si="64"/>
        <v>255</v>
      </c>
      <c r="L121" s="122">
        <f>L122+L128+L132+L136</f>
        <v>272</v>
      </c>
    </row>
    <row r="122" spans="1:13" s="51" customFormat="1" ht="19.350000000000001" customHeight="1" x14ac:dyDescent="0.3">
      <c r="A122" s="52" t="s">
        <v>124</v>
      </c>
      <c r="B122" s="68">
        <f t="shared" si="63"/>
        <v>260</v>
      </c>
      <c r="C122" s="93">
        <f t="shared" ref="C122:C130" si="65">+B122/$B$8*100</f>
        <v>1.0534419188849722</v>
      </c>
      <c r="D122" s="68">
        <f>SUM(D123:D127)</f>
        <v>237</v>
      </c>
      <c r="E122" s="68">
        <f>SUM(F122:L122)</f>
        <v>23</v>
      </c>
      <c r="F122" s="98">
        <f t="shared" ref="F122:L122" si="66">SUM(F124:F125)</f>
        <v>0</v>
      </c>
      <c r="G122" s="98">
        <f t="shared" si="66"/>
        <v>0</v>
      </c>
      <c r="H122" s="98">
        <f t="shared" si="66"/>
        <v>0</v>
      </c>
      <c r="I122" s="98">
        <f t="shared" si="66"/>
        <v>0</v>
      </c>
      <c r="J122" s="98">
        <f t="shared" si="66"/>
        <v>23</v>
      </c>
      <c r="K122" s="98">
        <f t="shared" si="66"/>
        <v>0</v>
      </c>
      <c r="L122" s="123">
        <f t="shared" si="66"/>
        <v>0</v>
      </c>
    </row>
    <row r="123" spans="1:13" s="51" customFormat="1" ht="19.350000000000001" customHeight="1" x14ac:dyDescent="0.3">
      <c r="A123" s="108" t="s">
        <v>86</v>
      </c>
      <c r="B123" s="70">
        <f t="shared" ref="B123" si="67">D123+E123</f>
        <v>57</v>
      </c>
      <c r="C123" s="95">
        <f t="shared" ref="C123" si="68">+B123/$B$8*100</f>
        <v>0.23094688221709006</v>
      </c>
      <c r="D123" s="70">
        <v>57</v>
      </c>
      <c r="E123" s="70"/>
      <c r="F123" s="96"/>
      <c r="G123" s="96"/>
      <c r="H123" s="96"/>
      <c r="I123" s="96"/>
      <c r="J123" s="96"/>
      <c r="K123" s="96"/>
      <c r="L123" s="124"/>
    </row>
    <row r="124" spans="1:13" s="51" customFormat="1" ht="19.350000000000001" customHeight="1" x14ac:dyDescent="0.3">
      <c r="A124" s="58" t="s">
        <v>87</v>
      </c>
      <c r="B124" s="70">
        <f t="shared" si="63"/>
        <v>92</v>
      </c>
      <c r="C124" s="95">
        <f t="shared" si="65"/>
        <v>0.3727563712977594</v>
      </c>
      <c r="D124" s="70">
        <v>92</v>
      </c>
      <c r="E124" s="70">
        <f>SUM(F124:L124)</f>
        <v>0</v>
      </c>
      <c r="F124" s="96"/>
      <c r="G124" s="96"/>
      <c r="H124" s="96"/>
      <c r="I124" s="96"/>
      <c r="J124" s="96"/>
      <c r="K124" s="96"/>
      <c r="L124" s="125"/>
    </row>
    <row r="125" spans="1:13" s="51" customFormat="1" ht="19.350000000000001" customHeight="1" x14ac:dyDescent="0.3">
      <c r="A125" s="58" t="s">
        <v>139</v>
      </c>
      <c r="B125" s="70">
        <f t="shared" si="63"/>
        <v>67</v>
      </c>
      <c r="C125" s="95">
        <f t="shared" si="65"/>
        <v>0.27146387909728131</v>
      </c>
      <c r="D125" s="70">
        <v>44</v>
      </c>
      <c r="E125" s="70">
        <f>SUM(F125:L125)</f>
        <v>23</v>
      </c>
      <c r="F125" s="96"/>
      <c r="G125" s="96"/>
      <c r="H125" s="96"/>
      <c r="I125" s="96"/>
      <c r="J125" s="96">
        <v>23</v>
      </c>
      <c r="K125" s="96"/>
      <c r="L125" s="125"/>
    </row>
    <row r="126" spans="1:13" s="51" customFormat="1" ht="19.350000000000001" customHeight="1" x14ac:dyDescent="0.3">
      <c r="A126" s="58" t="s">
        <v>88</v>
      </c>
      <c r="B126" s="70">
        <f t="shared" si="63"/>
        <v>13</v>
      </c>
      <c r="C126" s="95">
        <f t="shared" si="65"/>
        <v>5.2672095944248612E-2</v>
      </c>
      <c r="D126" s="70">
        <v>13</v>
      </c>
      <c r="E126" s="70"/>
      <c r="F126" s="96"/>
      <c r="G126" s="96"/>
      <c r="H126" s="96"/>
      <c r="I126" s="96"/>
      <c r="J126" s="96"/>
      <c r="K126" s="96"/>
      <c r="L126" s="125"/>
    </row>
    <row r="127" spans="1:13" s="51" customFormat="1" ht="19.350000000000001" customHeight="1" x14ac:dyDescent="0.3">
      <c r="A127" s="58" t="s">
        <v>89</v>
      </c>
      <c r="B127" s="70">
        <f t="shared" si="63"/>
        <v>31</v>
      </c>
      <c r="C127" s="95">
        <f t="shared" si="65"/>
        <v>0.12560269032859284</v>
      </c>
      <c r="D127" s="70">
        <v>31</v>
      </c>
      <c r="E127" s="70"/>
      <c r="F127" s="96"/>
      <c r="G127" s="96"/>
      <c r="H127" s="96"/>
      <c r="I127" s="96"/>
      <c r="J127" s="96"/>
      <c r="K127" s="96"/>
      <c r="L127" s="125"/>
    </row>
    <row r="128" spans="1:13" s="51" customFormat="1" ht="19.350000000000001" customHeight="1" x14ac:dyDescent="0.3">
      <c r="A128" s="64" t="s">
        <v>110</v>
      </c>
      <c r="B128" s="68">
        <f t="shared" si="63"/>
        <v>1596</v>
      </c>
      <c r="C128" s="93">
        <f t="shared" si="65"/>
        <v>6.4665127020785222</v>
      </c>
      <c r="D128" s="68">
        <f>SUM(D129:D131)</f>
        <v>1135</v>
      </c>
      <c r="E128" s="68">
        <f>SUM(F128:L128)</f>
        <v>461</v>
      </c>
      <c r="F128" s="68">
        <f t="shared" ref="F128:L128" si="69">SUM(F129:F130)</f>
        <v>51</v>
      </c>
      <c r="G128" s="68">
        <f t="shared" si="69"/>
        <v>0</v>
      </c>
      <c r="H128" s="68">
        <f t="shared" si="69"/>
        <v>0</v>
      </c>
      <c r="I128" s="68">
        <f t="shared" si="69"/>
        <v>0</v>
      </c>
      <c r="J128" s="68">
        <f t="shared" si="69"/>
        <v>196</v>
      </c>
      <c r="K128" s="68">
        <f t="shared" si="69"/>
        <v>88</v>
      </c>
      <c r="L128" s="100">
        <f t="shared" si="69"/>
        <v>126</v>
      </c>
    </row>
    <row r="129" spans="1:26" s="51" customFormat="1" ht="19.350000000000001" customHeight="1" x14ac:dyDescent="0.3">
      <c r="A129" s="58" t="s">
        <v>90</v>
      </c>
      <c r="B129" s="70">
        <f t="shared" si="63"/>
        <v>189</v>
      </c>
      <c r="C129" s="95">
        <f t="shared" si="65"/>
        <v>0.76577124103561445</v>
      </c>
      <c r="D129" s="70">
        <v>131</v>
      </c>
      <c r="E129" s="70">
        <f>SUM(F129:L129)</f>
        <v>58</v>
      </c>
      <c r="F129" s="70"/>
      <c r="G129" s="70"/>
      <c r="H129" s="70"/>
      <c r="I129" s="70"/>
      <c r="J129" s="70">
        <v>58</v>
      </c>
      <c r="K129" s="70"/>
      <c r="L129" s="126"/>
    </row>
    <row r="130" spans="1:26" s="51" customFormat="1" ht="19.350000000000001" customHeight="1" x14ac:dyDescent="0.3">
      <c r="A130" s="58" t="s">
        <v>91</v>
      </c>
      <c r="B130" s="70">
        <f t="shared" si="63"/>
        <v>1148</v>
      </c>
      <c r="C130" s="95">
        <f t="shared" si="65"/>
        <v>4.6513512418459548</v>
      </c>
      <c r="D130" s="70">
        <v>745</v>
      </c>
      <c r="E130" s="70">
        <f>SUM(F130:L130)</f>
        <v>403</v>
      </c>
      <c r="F130" s="70">
        <v>51</v>
      </c>
      <c r="G130" s="70"/>
      <c r="H130" s="70"/>
      <c r="I130" s="70"/>
      <c r="J130" s="70">
        <v>138</v>
      </c>
      <c r="K130" s="70">
        <v>88</v>
      </c>
      <c r="L130" s="126">
        <v>126</v>
      </c>
    </row>
    <row r="131" spans="1:26" s="51" customFormat="1" ht="19.350000000000001" customHeight="1" x14ac:dyDescent="0.3">
      <c r="A131" s="58" t="s">
        <v>92</v>
      </c>
      <c r="B131" s="70">
        <f t="shared" ref="B131" si="70">D131+E131</f>
        <v>259</v>
      </c>
      <c r="C131" s="95">
        <f t="shared" ref="C131" si="71">+B131/$B$8*100</f>
        <v>1.0493902191969531</v>
      </c>
      <c r="D131" s="70">
        <v>259</v>
      </c>
      <c r="E131" s="70"/>
      <c r="F131" s="70"/>
      <c r="G131" s="70"/>
      <c r="H131" s="70"/>
      <c r="I131" s="70"/>
      <c r="J131" s="70"/>
      <c r="K131" s="70"/>
      <c r="L131" s="126"/>
    </row>
    <row r="132" spans="1:26" s="51" customFormat="1" ht="19.350000000000001" customHeight="1" x14ac:dyDescent="0.3">
      <c r="A132" s="64" t="s">
        <v>32</v>
      </c>
      <c r="B132" s="68">
        <f t="shared" si="63"/>
        <v>2183</v>
      </c>
      <c r="C132" s="93">
        <f t="shared" ref="C132:C136" si="72">+B132/$B$8*100</f>
        <v>8.844860418945748</v>
      </c>
      <c r="D132" s="68">
        <f>SUM(D133:D135)</f>
        <v>1346</v>
      </c>
      <c r="E132" s="68">
        <f t="shared" ref="E132:E136" si="73">SUM(F132:L132)</f>
        <v>837</v>
      </c>
      <c r="F132" s="68">
        <f t="shared" ref="F132:K132" si="74">SUM(F134:F135)</f>
        <v>71</v>
      </c>
      <c r="G132" s="68">
        <f>SUM(G133:G135)</f>
        <v>47</v>
      </c>
      <c r="H132" s="68">
        <f t="shared" si="74"/>
        <v>136</v>
      </c>
      <c r="I132" s="68">
        <f t="shared" si="74"/>
        <v>89</v>
      </c>
      <c r="J132" s="68">
        <f t="shared" si="74"/>
        <v>182</v>
      </c>
      <c r="K132" s="68">
        <f t="shared" si="74"/>
        <v>167</v>
      </c>
      <c r="L132" s="100">
        <f>SUM(L133:L135)</f>
        <v>145</v>
      </c>
      <c r="M132" s="80"/>
    </row>
    <row r="133" spans="1:26" s="51" customFormat="1" ht="19.350000000000001" customHeight="1" x14ac:dyDescent="0.3">
      <c r="A133" s="58" t="s">
        <v>93</v>
      </c>
      <c r="B133" s="70">
        <f t="shared" si="63"/>
        <v>72</v>
      </c>
      <c r="C133" s="95">
        <f t="shared" si="72"/>
        <v>0.2917223775373769</v>
      </c>
      <c r="D133" s="70"/>
      <c r="E133" s="70">
        <f t="shared" si="73"/>
        <v>72</v>
      </c>
      <c r="F133" s="70"/>
      <c r="G133" s="70">
        <v>12</v>
      </c>
      <c r="H133" s="70"/>
      <c r="I133" s="70"/>
      <c r="J133" s="70"/>
      <c r="K133" s="70"/>
      <c r="L133" s="126">
        <v>60</v>
      </c>
    </row>
    <row r="134" spans="1:26" s="51" customFormat="1" ht="19.350000000000001" customHeight="1" x14ac:dyDescent="0.3">
      <c r="A134" s="58" t="s">
        <v>94</v>
      </c>
      <c r="B134" s="70">
        <f t="shared" si="63"/>
        <v>1281</v>
      </c>
      <c r="C134" s="95">
        <f t="shared" si="72"/>
        <v>5.1902273003524977</v>
      </c>
      <c r="D134" s="70">
        <v>788</v>
      </c>
      <c r="E134" s="70">
        <f t="shared" si="73"/>
        <v>493</v>
      </c>
      <c r="F134" s="70">
        <v>52</v>
      </c>
      <c r="G134" s="70">
        <v>16</v>
      </c>
      <c r="H134" s="70">
        <v>85</v>
      </c>
      <c r="I134" s="70">
        <v>75</v>
      </c>
      <c r="J134" s="70">
        <v>98</v>
      </c>
      <c r="K134" s="70">
        <v>107</v>
      </c>
      <c r="L134" s="126">
        <v>60</v>
      </c>
      <c r="M134" s="80"/>
    </row>
    <row r="135" spans="1:26" s="51" customFormat="1" ht="19.350000000000001" customHeight="1" x14ac:dyDescent="0.3">
      <c r="A135" s="58" t="s">
        <v>95</v>
      </c>
      <c r="B135" s="70">
        <f t="shared" si="63"/>
        <v>830</v>
      </c>
      <c r="C135" s="95">
        <f t="shared" si="72"/>
        <v>3.362910741055873</v>
      </c>
      <c r="D135" s="70">
        <v>558</v>
      </c>
      <c r="E135" s="70">
        <f t="shared" si="73"/>
        <v>272</v>
      </c>
      <c r="F135" s="70">
        <v>19</v>
      </c>
      <c r="G135" s="70">
        <v>19</v>
      </c>
      <c r="H135" s="70">
        <v>51</v>
      </c>
      <c r="I135" s="70">
        <v>14</v>
      </c>
      <c r="J135" s="70">
        <v>84</v>
      </c>
      <c r="K135" s="70">
        <v>60</v>
      </c>
      <c r="L135" s="126">
        <v>25</v>
      </c>
    </row>
    <row r="136" spans="1:26" s="51" customFormat="1" ht="19.350000000000001" customHeight="1" x14ac:dyDescent="0.3">
      <c r="A136" s="64" t="s">
        <v>112</v>
      </c>
      <c r="B136" s="68">
        <f t="shared" si="63"/>
        <v>4</v>
      </c>
      <c r="C136" s="93">
        <f t="shared" si="72"/>
        <v>1.6206798752076496E-2</v>
      </c>
      <c r="D136" s="68">
        <v>2</v>
      </c>
      <c r="E136" s="68">
        <f t="shared" si="73"/>
        <v>2</v>
      </c>
      <c r="F136" s="68">
        <v>1</v>
      </c>
      <c r="G136" s="68"/>
      <c r="H136" s="68"/>
      <c r="I136" s="68"/>
      <c r="J136" s="68"/>
      <c r="K136" s="68"/>
      <c r="L136" s="100">
        <v>1</v>
      </c>
    </row>
    <row r="137" spans="1:26" s="82" customFormat="1" ht="18.75" customHeight="1" x14ac:dyDescent="0.3">
      <c r="A137" s="178" t="s">
        <v>14</v>
      </c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</row>
    <row r="138" spans="1:26" s="82" customFormat="1" ht="18.75" x14ac:dyDescent="0.3">
      <c r="A138" s="185" t="s">
        <v>121</v>
      </c>
      <c r="B138" s="185"/>
      <c r="C138" s="185"/>
      <c r="D138" s="185"/>
      <c r="E138" s="185"/>
      <c r="F138" s="185"/>
      <c r="G138" s="185"/>
      <c r="H138" s="185"/>
      <c r="I138" s="185"/>
      <c r="J138" s="185"/>
      <c r="K138" s="185"/>
      <c r="L138" s="185"/>
    </row>
    <row r="139" spans="1:26" s="82" customFormat="1" ht="18.75" x14ac:dyDescent="0.3">
      <c r="A139" s="166"/>
      <c r="B139" s="166"/>
      <c r="C139" s="166"/>
      <c r="D139" s="166"/>
      <c r="E139" s="166"/>
      <c r="F139" s="166"/>
      <c r="G139" s="166"/>
      <c r="H139" s="166"/>
      <c r="I139" s="166"/>
      <c r="J139" s="166"/>
      <c r="K139" s="166"/>
      <c r="L139" s="166"/>
    </row>
    <row r="140" spans="1:26" s="82" customFormat="1" ht="18.75" x14ac:dyDescent="0.2">
      <c r="A140" s="179" t="s">
        <v>25</v>
      </c>
      <c r="B140" s="182" t="s">
        <v>99</v>
      </c>
      <c r="C140" s="183"/>
      <c r="D140" s="183"/>
      <c r="E140" s="183"/>
      <c r="F140" s="183"/>
      <c r="G140" s="183"/>
      <c r="H140" s="183"/>
      <c r="I140" s="183"/>
      <c r="J140" s="183"/>
      <c r="K140" s="183"/>
      <c r="L140" s="184"/>
    </row>
    <row r="141" spans="1:26" ht="21" customHeight="1" x14ac:dyDescent="0.25">
      <c r="A141" s="180"/>
      <c r="B141" s="174" t="s">
        <v>15</v>
      </c>
      <c r="C141" s="174"/>
      <c r="D141" s="175" t="s">
        <v>16</v>
      </c>
      <c r="E141" s="176" t="s">
        <v>100</v>
      </c>
      <c r="F141" s="176"/>
      <c r="G141" s="176"/>
      <c r="H141" s="176"/>
      <c r="I141" s="176"/>
      <c r="J141" s="176"/>
      <c r="K141" s="176"/>
      <c r="L141" s="177"/>
      <c r="M141" s="82"/>
      <c r="N141" s="8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66" customHeight="1" x14ac:dyDescent="0.25">
      <c r="A142" s="181"/>
      <c r="B142" s="165" t="s">
        <v>0</v>
      </c>
      <c r="C142" s="165" t="s">
        <v>1</v>
      </c>
      <c r="D142" s="175"/>
      <c r="E142" s="9" t="s">
        <v>17</v>
      </c>
      <c r="F142" s="165" t="s">
        <v>18</v>
      </c>
      <c r="G142" s="9" t="s">
        <v>19</v>
      </c>
      <c r="H142" s="167" t="s">
        <v>20</v>
      </c>
      <c r="I142" s="165" t="s">
        <v>21</v>
      </c>
      <c r="J142" s="9" t="s">
        <v>22</v>
      </c>
      <c r="K142" s="9" t="s">
        <v>23</v>
      </c>
      <c r="L142" s="11" t="s">
        <v>24</v>
      </c>
      <c r="M142" s="82"/>
      <c r="N142" s="8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s="82" customFormat="1" ht="18.2" customHeight="1" x14ac:dyDescent="0.2">
      <c r="A143" s="127"/>
      <c r="B143" s="128"/>
      <c r="C143" s="129"/>
      <c r="D143" s="128"/>
      <c r="E143" s="128">
        <f t="shared" ref="E143:E152" si="75">SUM(F143:L143)</f>
        <v>0</v>
      </c>
      <c r="F143" s="128"/>
      <c r="G143" s="128"/>
      <c r="H143" s="128"/>
      <c r="I143" s="128"/>
      <c r="J143" s="128"/>
      <c r="K143" s="128"/>
      <c r="L143" s="130"/>
      <c r="M143" s="131"/>
    </row>
    <row r="144" spans="1:26" s="51" customFormat="1" ht="21.75" customHeight="1" x14ac:dyDescent="0.3">
      <c r="A144" s="119" t="s">
        <v>31</v>
      </c>
      <c r="B144" s="120">
        <f>D144+E144</f>
        <v>898</v>
      </c>
      <c r="C144" s="121">
        <f t="shared" ref="C144:C154" si="76">+B144/$B$8*100</f>
        <v>3.638426319841173</v>
      </c>
      <c r="D144" s="120">
        <f>SUM(D145+D151+D154+D150)</f>
        <v>649</v>
      </c>
      <c r="E144" s="120">
        <f t="shared" si="75"/>
        <v>249</v>
      </c>
      <c r="F144" s="120">
        <f>SUM(F147:F154)</f>
        <v>44</v>
      </c>
      <c r="G144" s="120">
        <f>SUM(G147:G154)</f>
        <v>0</v>
      </c>
      <c r="H144" s="120">
        <f>SUM(H152:H154)</f>
        <v>0</v>
      </c>
      <c r="I144" s="120">
        <f>SUM(I152:I154)</f>
        <v>0</v>
      </c>
      <c r="J144" s="120">
        <f>SUM(J147:J154)</f>
        <v>126</v>
      </c>
      <c r="K144" s="120">
        <f>SUM(K147:K154)</f>
        <v>79</v>
      </c>
      <c r="L144" s="122">
        <f>SUM(L148:L154)</f>
        <v>0</v>
      </c>
    </row>
    <row r="145" spans="1:26" s="80" customFormat="1" ht="21.75" customHeight="1" x14ac:dyDescent="0.3">
      <c r="A145" s="52" t="s">
        <v>133</v>
      </c>
      <c r="B145" s="68">
        <f>D145+E145</f>
        <v>140</v>
      </c>
      <c r="C145" s="93">
        <f t="shared" si="76"/>
        <v>0.56723795632267737</v>
      </c>
      <c r="D145" s="68">
        <f>SUM(D146:D148)</f>
        <v>89</v>
      </c>
      <c r="E145" s="132">
        <f>SUM(F145:L145)</f>
        <v>51</v>
      </c>
      <c r="F145" s="133">
        <f t="shared" ref="F145:L145" si="77">SUM(F147:F148)</f>
        <v>6</v>
      </c>
      <c r="G145" s="133">
        <f t="shared" si="77"/>
        <v>0</v>
      </c>
      <c r="H145" s="133">
        <f t="shared" si="77"/>
        <v>0</v>
      </c>
      <c r="I145" s="133">
        <f t="shared" si="77"/>
        <v>0</v>
      </c>
      <c r="J145" s="133">
        <f>SUM(J149)</f>
        <v>8</v>
      </c>
      <c r="K145" s="133">
        <f t="shared" si="77"/>
        <v>37</v>
      </c>
      <c r="L145" s="134">
        <f t="shared" si="77"/>
        <v>0</v>
      </c>
      <c r="M145" s="135"/>
      <c r="N145" s="135"/>
      <c r="O145" s="135"/>
      <c r="P145" s="135"/>
      <c r="Q145" s="135"/>
      <c r="R145" s="135" t="s">
        <v>10</v>
      </c>
    </row>
    <row r="146" spans="1:26" s="51" customFormat="1" ht="21.75" customHeight="1" x14ac:dyDescent="0.3">
      <c r="A146" s="108" t="s">
        <v>130</v>
      </c>
      <c r="B146" s="70">
        <f>D146+E146</f>
        <v>4</v>
      </c>
      <c r="C146" s="95">
        <f t="shared" ref="C146" si="78">+B146/$B$8*100</f>
        <v>1.6206798752076496E-2</v>
      </c>
      <c r="D146" s="70">
        <v>4</v>
      </c>
      <c r="E146" s="136"/>
      <c r="F146" s="137"/>
      <c r="G146" s="137"/>
      <c r="H146" s="137"/>
      <c r="I146" s="137"/>
      <c r="J146" s="137"/>
      <c r="K146" s="137"/>
      <c r="L146" s="168"/>
      <c r="M146" s="140"/>
      <c r="N146" s="140"/>
      <c r="O146" s="140"/>
      <c r="P146" s="140"/>
      <c r="Q146" s="140"/>
      <c r="R146" s="140"/>
    </row>
    <row r="147" spans="1:26" s="51" customFormat="1" ht="21.75" customHeight="1" x14ac:dyDescent="0.3">
      <c r="A147" s="108" t="s">
        <v>135</v>
      </c>
      <c r="B147" s="70">
        <f t="shared" ref="B147:B152" si="79">SUM(D147+E147)</f>
        <v>122</v>
      </c>
      <c r="C147" s="95">
        <f t="shared" si="76"/>
        <v>0.49430736193833313</v>
      </c>
      <c r="D147" s="70">
        <v>79</v>
      </c>
      <c r="E147" s="136">
        <f>SUM(F147:L147)</f>
        <v>43</v>
      </c>
      <c r="F147" s="137">
        <v>6</v>
      </c>
      <c r="G147" s="62"/>
      <c r="H147" s="138"/>
      <c r="I147" s="138"/>
      <c r="J147" s="138"/>
      <c r="K147" s="62">
        <v>37</v>
      </c>
      <c r="L147" s="139"/>
      <c r="M147" s="140"/>
      <c r="N147" s="140"/>
      <c r="O147" s="140"/>
      <c r="P147" s="140"/>
      <c r="Q147" s="140"/>
      <c r="R147" s="140"/>
    </row>
    <row r="148" spans="1:26" s="51" customFormat="1" ht="21.75" customHeight="1" x14ac:dyDescent="0.3">
      <c r="A148" s="108" t="s">
        <v>96</v>
      </c>
      <c r="B148" s="70">
        <f t="shared" ref="B148" si="80">SUM(D148+E148)</f>
        <v>6</v>
      </c>
      <c r="C148" s="95">
        <f t="shared" ref="C148" si="81">+B148/$B$8*100</f>
        <v>2.4310198128114746E-2</v>
      </c>
      <c r="D148" s="70">
        <v>6</v>
      </c>
      <c r="E148" s="136">
        <f t="shared" si="75"/>
        <v>0</v>
      </c>
      <c r="F148" s="137"/>
      <c r="G148" s="62"/>
      <c r="H148" s="138"/>
      <c r="I148" s="138"/>
      <c r="J148" s="138"/>
      <c r="K148" s="62"/>
      <c r="L148" s="63"/>
      <c r="M148" s="140"/>
      <c r="N148" s="140"/>
      <c r="O148" s="140"/>
      <c r="P148" s="140"/>
      <c r="Q148" s="140"/>
      <c r="R148" s="140"/>
    </row>
    <row r="149" spans="1:26" s="80" customFormat="1" ht="21.75" customHeight="1" x14ac:dyDescent="0.3">
      <c r="A149" s="52" t="s">
        <v>140</v>
      </c>
      <c r="B149" s="68">
        <f t="shared" ref="B149" si="82">SUM(D149+E149)</f>
        <v>8</v>
      </c>
      <c r="C149" s="93">
        <f t="shared" ref="C149" si="83">+B149/$B$8*100</f>
        <v>3.2413597504152993E-2</v>
      </c>
      <c r="D149" s="68"/>
      <c r="E149" s="132">
        <f>SUM(F149:L149)</f>
        <v>8</v>
      </c>
      <c r="F149" s="133"/>
      <c r="G149" s="56"/>
      <c r="H149" s="141"/>
      <c r="I149" s="141"/>
      <c r="J149" s="56">
        <v>8</v>
      </c>
      <c r="K149" s="56"/>
      <c r="L149" s="142"/>
      <c r="M149" s="135"/>
      <c r="N149" s="135"/>
      <c r="O149" s="135"/>
      <c r="P149" s="135"/>
      <c r="Q149" s="135"/>
      <c r="R149" s="135"/>
    </row>
    <row r="150" spans="1:26" s="80" customFormat="1" ht="21.75" customHeight="1" x14ac:dyDescent="0.3">
      <c r="A150" s="52" t="s">
        <v>136</v>
      </c>
      <c r="B150" s="68">
        <f t="shared" ref="B150" si="84">SUM(D150+E150)</f>
        <v>9</v>
      </c>
      <c r="C150" s="93">
        <f t="shared" ref="C150" si="85">+B150/$B$8*100</f>
        <v>3.6465297192172112E-2</v>
      </c>
      <c r="D150" s="68">
        <v>9</v>
      </c>
      <c r="E150" s="136">
        <f t="shared" si="75"/>
        <v>0</v>
      </c>
      <c r="F150" s="133"/>
      <c r="G150" s="56"/>
      <c r="H150" s="141"/>
      <c r="I150" s="141"/>
      <c r="J150" s="141"/>
      <c r="K150" s="141"/>
      <c r="L150" s="142"/>
      <c r="M150" s="135"/>
      <c r="N150" s="135"/>
      <c r="O150" s="135"/>
      <c r="P150" s="135"/>
      <c r="Q150" s="135"/>
      <c r="R150" s="135"/>
    </row>
    <row r="151" spans="1:26" s="51" customFormat="1" ht="21.75" customHeight="1" x14ac:dyDescent="0.3">
      <c r="A151" s="64" t="s">
        <v>110</v>
      </c>
      <c r="B151" s="68">
        <f t="shared" ref="B151" si="86">SUM(D151+E151)</f>
        <v>182</v>
      </c>
      <c r="C151" s="93">
        <f t="shared" ref="C151" si="87">+B151/$B$8*100</f>
        <v>0.7374093432194806</v>
      </c>
      <c r="D151" s="68">
        <f>SUM(D152:D153)</f>
        <v>182</v>
      </c>
      <c r="E151" s="136">
        <f t="shared" si="75"/>
        <v>0</v>
      </c>
      <c r="F151" s="133"/>
      <c r="G151" s="56"/>
      <c r="H151" s="141"/>
      <c r="I151" s="141"/>
      <c r="J151" s="141"/>
      <c r="K151" s="141"/>
      <c r="L151" s="142"/>
      <c r="M151" s="140"/>
      <c r="N151" s="140"/>
      <c r="O151" s="140"/>
      <c r="P151" s="140"/>
      <c r="Q151" s="140"/>
      <c r="R151" s="140"/>
    </row>
    <row r="152" spans="1:26" s="51" customFormat="1" ht="21.75" customHeight="1" x14ac:dyDescent="0.3">
      <c r="A152" s="58" t="s">
        <v>97</v>
      </c>
      <c r="B152" s="70">
        <f t="shared" si="79"/>
        <v>154</v>
      </c>
      <c r="C152" s="143">
        <f t="shared" si="76"/>
        <v>0.62396175195494508</v>
      </c>
      <c r="D152" s="61">
        <v>154</v>
      </c>
      <c r="E152" s="136">
        <f t="shared" si="75"/>
        <v>0</v>
      </c>
      <c r="F152" s="62"/>
      <c r="G152" s="62"/>
      <c r="H152" s="62"/>
      <c r="I152" s="62"/>
      <c r="J152" s="62"/>
      <c r="K152" s="62"/>
      <c r="L152" s="63"/>
    </row>
    <row r="153" spans="1:26" s="51" customFormat="1" ht="21.75" customHeight="1" x14ac:dyDescent="0.3">
      <c r="A153" s="58" t="s">
        <v>98</v>
      </c>
      <c r="B153" s="70">
        <f t="shared" ref="B153" si="88">SUM(D153+E153)</f>
        <v>28</v>
      </c>
      <c r="C153" s="143">
        <f t="shared" ref="C153" si="89">+B153/$B$8*100</f>
        <v>0.11344759126453548</v>
      </c>
      <c r="D153" s="61">
        <v>28</v>
      </c>
      <c r="E153" s="136"/>
      <c r="F153" s="62"/>
      <c r="G153" s="62"/>
      <c r="H153" s="62"/>
      <c r="I153" s="62"/>
      <c r="J153" s="62"/>
      <c r="K153" s="62"/>
      <c r="L153" s="63"/>
    </row>
    <row r="154" spans="1:26" s="80" customFormat="1" ht="21.75" customHeight="1" x14ac:dyDescent="0.3">
      <c r="A154" s="64" t="s">
        <v>113</v>
      </c>
      <c r="B154" s="55">
        <f t="shared" ref="B154" si="90">D154+E154</f>
        <v>567</v>
      </c>
      <c r="C154" s="144">
        <f t="shared" si="76"/>
        <v>2.2973137231068432</v>
      </c>
      <c r="D154" s="55">
        <v>369</v>
      </c>
      <c r="E154" s="68">
        <f>SUM(F154:L154)</f>
        <v>198</v>
      </c>
      <c r="F154" s="56">
        <v>38</v>
      </c>
      <c r="G154" s="56"/>
      <c r="H154" s="56"/>
      <c r="I154" s="56"/>
      <c r="J154" s="56">
        <v>118</v>
      </c>
      <c r="K154" s="56">
        <v>42</v>
      </c>
      <c r="L154" s="142"/>
    </row>
    <row r="155" spans="1:26" ht="21.75" customHeight="1" x14ac:dyDescent="0.25">
      <c r="A155" s="145"/>
      <c r="B155" s="146"/>
      <c r="C155" s="147"/>
      <c r="D155" s="148"/>
      <c r="E155" s="149">
        <f>SUM(F155:L155)</f>
        <v>0</v>
      </c>
      <c r="F155" s="148"/>
      <c r="G155" s="148"/>
      <c r="H155" s="148"/>
      <c r="I155" s="148"/>
      <c r="J155" s="148"/>
      <c r="K155" s="148"/>
      <c r="L155" s="150"/>
      <c r="M155" s="82"/>
      <c r="N155" s="8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" customHeight="1" x14ac:dyDescent="0.4">
      <c r="A156" s="151" t="s">
        <v>4</v>
      </c>
      <c r="B156" s="152"/>
      <c r="C156" s="152"/>
      <c r="D156" s="152"/>
      <c r="E156" s="152"/>
      <c r="F156" s="152"/>
      <c r="G156" s="152"/>
      <c r="H156" s="153"/>
      <c r="I156" s="153"/>
      <c r="J156" s="153"/>
      <c r="K156" s="153"/>
      <c r="L156" s="153"/>
      <c r="M156" s="82"/>
      <c r="N156" s="8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" customHeight="1" x14ac:dyDescent="0.4">
      <c r="A157" s="151" t="s">
        <v>13</v>
      </c>
      <c r="B157" s="152"/>
      <c r="C157" s="152"/>
      <c r="D157" s="152"/>
      <c r="E157" s="152"/>
      <c r="F157" s="152"/>
      <c r="G157" s="152"/>
      <c r="H157" s="153"/>
      <c r="I157" s="153"/>
      <c r="J157" s="153"/>
      <c r="K157" s="153"/>
      <c r="L157" s="153"/>
      <c r="M157" s="82"/>
      <c r="N157" s="8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" customHeight="1" x14ac:dyDescent="0.4">
      <c r="A158" s="154" t="s">
        <v>12</v>
      </c>
      <c r="B158" s="155"/>
      <c r="C158" s="155"/>
      <c r="D158" s="155"/>
      <c r="E158" s="155"/>
      <c r="F158" s="155"/>
      <c r="G158" s="155"/>
      <c r="H158" s="156"/>
      <c r="I158" s="156"/>
      <c r="J158" s="156"/>
      <c r="K158" s="156"/>
      <c r="L158" s="156"/>
      <c r="X158" s="2"/>
      <c r="Y158" s="2"/>
      <c r="Z158" s="2"/>
    </row>
    <row r="159" spans="1:26" x14ac:dyDescent="0.25">
      <c r="A159" s="157"/>
      <c r="B159" s="158"/>
      <c r="C159" s="158"/>
      <c r="D159" s="158"/>
      <c r="E159" s="158"/>
      <c r="F159" s="158"/>
      <c r="G159" s="158"/>
      <c r="H159" s="158"/>
      <c r="I159" s="158"/>
      <c r="J159" s="158"/>
      <c r="K159" s="158"/>
      <c r="L159" s="158"/>
      <c r="S159" s="3" t="s">
        <v>5</v>
      </c>
      <c r="T159" s="159">
        <v>28.6</v>
      </c>
    </row>
    <row r="160" spans="1:26" x14ac:dyDescent="0.25">
      <c r="A160" s="158"/>
      <c r="B160" s="158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S160" s="3" t="s">
        <v>6</v>
      </c>
      <c r="T160" s="159">
        <v>13.8</v>
      </c>
    </row>
    <row r="161" spans="1:20" x14ac:dyDescent="0.25">
      <c r="A161" s="158" t="s">
        <v>2</v>
      </c>
      <c r="B161" s="158"/>
      <c r="C161" s="158"/>
      <c r="D161" s="158"/>
      <c r="E161" s="158"/>
      <c r="F161" s="158"/>
      <c r="G161" s="158"/>
      <c r="H161" s="158"/>
      <c r="I161" s="158"/>
      <c r="J161" s="158"/>
      <c r="K161" s="158"/>
      <c r="L161" s="158"/>
      <c r="S161" s="3" t="s">
        <v>7</v>
      </c>
      <c r="T161" s="159">
        <v>27.5</v>
      </c>
    </row>
    <row r="162" spans="1:20" x14ac:dyDescent="0.25">
      <c r="A162" s="158"/>
      <c r="B162" s="158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S162" s="3" t="s">
        <v>8</v>
      </c>
      <c r="T162" s="159">
        <v>11.7</v>
      </c>
    </row>
    <row r="163" spans="1:20" x14ac:dyDescent="0.25">
      <c r="A163" s="158"/>
      <c r="B163" s="158"/>
      <c r="C163" s="158"/>
      <c r="D163" s="158"/>
      <c r="E163" s="158"/>
      <c r="F163" s="158"/>
      <c r="G163" s="158"/>
      <c r="H163" s="158"/>
      <c r="I163" s="158"/>
      <c r="J163" s="158"/>
      <c r="K163" s="158"/>
      <c r="L163" s="158"/>
      <c r="S163" s="3" t="s">
        <v>9</v>
      </c>
      <c r="T163" s="159">
        <v>15.6</v>
      </c>
    </row>
    <row r="164" spans="1:20" x14ac:dyDescent="0.25">
      <c r="A164" s="158"/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S164" s="3" t="s">
        <v>11</v>
      </c>
      <c r="T164" s="159">
        <v>2.8</v>
      </c>
    </row>
    <row r="165" spans="1:20" x14ac:dyDescent="0.25">
      <c r="A165" s="158"/>
      <c r="B165" s="158"/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T165" s="3">
        <f>SUM(T159:T164)</f>
        <v>100</v>
      </c>
    </row>
    <row r="166" spans="1:20" x14ac:dyDescent="0.25">
      <c r="A166" s="158"/>
      <c r="B166" s="158"/>
      <c r="C166" s="158"/>
      <c r="D166" s="158"/>
      <c r="E166" s="158"/>
      <c r="F166" s="158"/>
      <c r="G166" s="158"/>
      <c r="H166" s="158"/>
      <c r="I166" s="158"/>
      <c r="J166" s="158"/>
      <c r="K166" s="158"/>
      <c r="L166" s="158"/>
    </row>
    <row r="171" spans="1:20" x14ac:dyDescent="0.25">
      <c r="P171" s="160"/>
    </row>
    <row r="172" spans="1:20" x14ac:dyDescent="0.25">
      <c r="P172" s="160"/>
    </row>
    <row r="173" spans="1:20" x14ac:dyDescent="0.25">
      <c r="P173" s="160"/>
    </row>
    <row r="174" spans="1:20" x14ac:dyDescent="0.25">
      <c r="P174" s="160"/>
    </row>
    <row r="175" spans="1:20" x14ac:dyDescent="0.25">
      <c r="P175" s="160"/>
    </row>
    <row r="176" spans="1:20" x14ac:dyDescent="0.25">
      <c r="P176" s="160"/>
    </row>
  </sheetData>
  <sortState ref="A63:IV67">
    <sortCondition ref="A63"/>
  </sortState>
  <mergeCells count="21">
    <mergeCell ref="B5:C5"/>
    <mergeCell ref="A1:L1"/>
    <mergeCell ref="A138:L138"/>
    <mergeCell ref="A63:L63"/>
    <mergeCell ref="A2:L2"/>
    <mergeCell ref="A64:L64"/>
    <mergeCell ref="E5:L5"/>
    <mergeCell ref="D5:D6"/>
    <mergeCell ref="A4:A6"/>
    <mergeCell ref="A66:A68"/>
    <mergeCell ref="B4:L4"/>
    <mergeCell ref="B66:L66"/>
    <mergeCell ref="B141:C141"/>
    <mergeCell ref="D141:D142"/>
    <mergeCell ref="E141:L141"/>
    <mergeCell ref="B67:C67"/>
    <mergeCell ref="D67:D68"/>
    <mergeCell ref="E67:L67"/>
    <mergeCell ref="A137:L137"/>
    <mergeCell ref="A140:A142"/>
    <mergeCell ref="B140:L140"/>
  </mergeCells>
  <phoneticPr fontId="1" type="noConversion"/>
  <printOptions horizontalCentered="1"/>
  <pageMargins left="0.59055118110236227" right="0.59055118110236227" top="0.78740157480314965" bottom="0.70866141732283472" header="0.31496062992125984" footer="0.51181102362204722"/>
  <pageSetup scale="52" firstPageNumber="0" fitToHeight="0" orientation="portrait" r:id="rId1"/>
  <headerFooter alignWithMargins="0"/>
  <ignoredErrors>
    <ignoredError sqref="E14 E17:E19 E8 E22 E57 E53 E45 E43 E35 E29 E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MATRITOTAL03</vt:lpstr>
      <vt:lpstr>A_impresión_IM</vt:lpstr>
      <vt:lpstr>MATRITOTAL03!Área_de_impresión</vt:lpstr>
      <vt:lpstr>Excel_BuiltIn_Print_Area_1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YELITZA BATISTA</dc:creator>
  <cp:lastModifiedBy>YELITZA BATISTA</cp:lastModifiedBy>
  <cp:lastPrinted>2018-11-07T20:02:15Z</cp:lastPrinted>
  <dcterms:created xsi:type="dcterms:W3CDTF">2008-08-14T15:19:16Z</dcterms:created>
  <dcterms:modified xsi:type="dcterms:W3CDTF">2019-04-03T20:40:23Z</dcterms:modified>
</cp:coreProperties>
</file>