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S EJECUCION 2020\MARZO\marzo web\"/>
    </mc:Choice>
  </mc:AlternateContent>
  <bookViews>
    <workbookView xWindow="0" yWindow="0" windowWidth="25125" windowHeight="11400" tabRatio="876"/>
  </bookViews>
  <sheets>
    <sheet name="CA6A" sheetId="24" r:id="rId1"/>
    <sheet name="INVxOBJETO" sheetId="23" r:id="rId2"/>
  </sheets>
  <externalReferences>
    <externalReference r:id="rId3"/>
  </externalReferences>
  <definedNames>
    <definedName name="a">"$#REF!.$CP$1"</definedName>
    <definedName name="_xlnm.Print_Area" localSheetId="0">CA6A!$B$2:$O$233</definedName>
    <definedName name="_xlnm.Print_Area" localSheetId="1">INVxOBJETO!$A$1:$J$101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0">CA6A!$2:$8</definedName>
  </definedNames>
  <calcPr calcId="162913"/>
</workbook>
</file>

<file path=xl/calcChain.xml><?xml version="1.0" encoding="utf-8"?>
<calcChain xmlns="http://schemas.openxmlformats.org/spreadsheetml/2006/main">
  <c r="F87" i="23" l="1"/>
  <c r="G73" i="24" l="1"/>
  <c r="I164" i="24"/>
  <c r="H164" i="24"/>
  <c r="E101" i="24"/>
  <c r="L174" i="24"/>
  <c r="H174" i="24"/>
  <c r="I175" i="24"/>
  <c r="H175" i="24"/>
  <c r="O205" i="24"/>
  <c r="O204" i="24"/>
  <c r="G174" i="24"/>
  <c r="H182" i="24"/>
  <c r="G175" i="24"/>
  <c r="G182" i="24"/>
  <c r="O187" i="24"/>
  <c r="N187" i="24"/>
  <c r="M187" i="24"/>
  <c r="O184" i="24"/>
  <c r="N184" i="24"/>
  <c r="M184" i="24"/>
  <c r="O177" i="24"/>
  <c r="N177" i="24"/>
  <c r="M177" i="24"/>
  <c r="E182" i="24"/>
  <c r="E175" i="24"/>
  <c r="F168" i="24"/>
  <c r="E174" i="24" l="1"/>
  <c r="Q102" i="24"/>
  <c r="O175" i="24" l="1"/>
  <c r="N175" i="24"/>
  <c r="M175" i="24"/>
  <c r="J175" i="24"/>
  <c r="O182" i="24"/>
  <c r="N182" i="24"/>
  <c r="M182" i="24"/>
  <c r="J182" i="24"/>
  <c r="K175" i="24"/>
  <c r="K182" i="24" l="1"/>
  <c r="L175" i="24"/>
  <c r="L182" i="24" l="1"/>
  <c r="I228" i="24"/>
  <c r="I227" i="24"/>
  <c r="L90" i="24" l="1"/>
  <c r="H101" i="24"/>
  <c r="E138" i="24"/>
  <c r="E131" i="24"/>
  <c r="G226" i="24"/>
  <c r="I69" i="24"/>
  <c r="H50" i="23" l="1"/>
  <c r="G47" i="23"/>
  <c r="F47" i="23"/>
  <c r="E47" i="23"/>
  <c r="H18" i="23"/>
  <c r="H97" i="23"/>
  <c r="H95" i="23"/>
  <c r="H93" i="23"/>
  <c r="H90" i="23"/>
  <c r="H88" i="23"/>
  <c r="H86" i="23"/>
  <c r="H83" i="23"/>
  <c r="H81" i="23"/>
  <c r="H80" i="23"/>
  <c r="H79" i="23"/>
  <c r="H78" i="23"/>
  <c r="H77" i="23"/>
  <c r="H76" i="23"/>
  <c r="H75" i="23"/>
  <c r="H74" i="23"/>
  <c r="H73" i="23"/>
  <c r="H64" i="23"/>
  <c r="H63" i="23"/>
  <c r="H62" i="23"/>
  <c r="H61" i="23"/>
  <c r="H60" i="23"/>
  <c r="H58" i="23"/>
  <c r="H57" i="23"/>
  <c r="H56" i="23"/>
  <c r="H55" i="23"/>
  <c r="H53" i="23"/>
  <c r="H52" i="23"/>
  <c r="H51" i="23"/>
  <c r="H49" i="23"/>
  <c r="H48" i="23"/>
  <c r="H46" i="23"/>
  <c r="H44" i="23"/>
  <c r="H42" i="23"/>
  <c r="H41" i="23"/>
  <c r="H40" i="23"/>
  <c r="H39" i="23"/>
  <c r="H37" i="23"/>
  <c r="H36" i="23"/>
  <c r="H33" i="23"/>
  <c r="H32" i="23"/>
  <c r="H31" i="23"/>
  <c r="H30" i="23"/>
  <c r="H28" i="23"/>
  <c r="H26" i="23"/>
  <c r="H25" i="23"/>
  <c r="H23" i="23"/>
  <c r="H21" i="23"/>
  <c r="H16" i="23"/>
  <c r="H15" i="23"/>
  <c r="H14" i="23"/>
  <c r="H13" i="23"/>
  <c r="H11" i="23"/>
  <c r="H10" i="23"/>
  <c r="G96" i="23" l="1"/>
  <c r="G94" i="23"/>
  <c r="G92" i="23"/>
  <c r="G89" i="23"/>
  <c r="G85" i="23"/>
  <c r="G82" i="23"/>
  <c r="G66" i="23"/>
  <c r="G65" i="23" s="1"/>
  <c r="G59" i="23"/>
  <c r="G54" i="23"/>
  <c r="G45" i="23"/>
  <c r="G43" i="23"/>
  <c r="G38" i="23"/>
  <c r="G35" i="23"/>
  <c r="G29" i="23"/>
  <c r="G27" i="23"/>
  <c r="G24" i="23"/>
  <c r="G22" i="23"/>
  <c r="G20" i="23"/>
  <c r="G12" i="23"/>
  <c r="G9" i="23"/>
  <c r="G91" i="23" l="1"/>
  <c r="G84" i="23"/>
  <c r="G34" i="23"/>
  <c r="G17" i="23"/>
  <c r="G8" i="23"/>
  <c r="G98" i="23" l="1"/>
  <c r="I52" i="24"/>
  <c r="I54" i="24"/>
  <c r="I176" i="24"/>
  <c r="I177" i="24"/>
  <c r="I178" i="24"/>
  <c r="I179" i="24"/>
  <c r="I180" i="24"/>
  <c r="I181" i="24"/>
  <c r="I183" i="24"/>
  <c r="I184" i="24"/>
  <c r="I185" i="24"/>
  <c r="I186" i="24"/>
  <c r="I187" i="24"/>
  <c r="I188" i="24"/>
  <c r="I189" i="24"/>
  <c r="I190" i="24"/>
  <c r="I191" i="24"/>
  <c r="I192" i="24"/>
  <c r="I89" i="24"/>
  <c r="F54" i="24"/>
  <c r="F52" i="24"/>
  <c r="F51" i="24"/>
  <c r="F50" i="24"/>
  <c r="F49" i="24"/>
  <c r="F48" i="24"/>
  <c r="F47" i="24"/>
  <c r="F46" i="24"/>
  <c r="F45" i="24"/>
  <c r="F94" i="23" l="1"/>
  <c r="H94" i="23" s="1"/>
  <c r="F92" i="23"/>
  <c r="H92" i="23" s="1"/>
  <c r="F89" i="23"/>
  <c r="H89" i="23" s="1"/>
  <c r="H87" i="23"/>
  <c r="F85" i="23"/>
  <c r="H85" i="23" s="1"/>
  <c r="F82" i="23"/>
  <c r="H82" i="23" s="1"/>
  <c r="F66" i="23"/>
  <c r="F59" i="23"/>
  <c r="H59" i="23" s="1"/>
  <c r="F54" i="23"/>
  <c r="H54" i="23" s="1"/>
  <c r="H47" i="23"/>
  <c r="F45" i="23"/>
  <c r="H45" i="23" s="1"/>
  <c r="F43" i="23"/>
  <c r="H43" i="23" s="1"/>
  <c r="F38" i="23"/>
  <c r="H38" i="23" s="1"/>
  <c r="F35" i="23"/>
  <c r="H35" i="23" s="1"/>
  <c r="F29" i="23"/>
  <c r="H29" i="23" s="1"/>
  <c r="F27" i="23"/>
  <c r="H27" i="23" s="1"/>
  <c r="F24" i="23"/>
  <c r="H24" i="23" s="1"/>
  <c r="F22" i="23"/>
  <c r="H22" i="23" s="1"/>
  <c r="F20" i="23"/>
  <c r="F12" i="23"/>
  <c r="H12" i="23" s="1"/>
  <c r="F9" i="23"/>
  <c r="H9" i="23" s="1"/>
  <c r="I43" i="24"/>
  <c r="I42" i="24"/>
  <c r="I41" i="24"/>
  <c r="I40" i="24"/>
  <c r="I39" i="24"/>
  <c r="I38" i="24"/>
  <c r="I35" i="24"/>
  <c r="I34" i="24"/>
  <c r="I33" i="24"/>
  <c r="I32" i="24"/>
  <c r="I31" i="24"/>
  <c r="I30" i="24"/>
  <c r="I28" i="24"/>
  <c r="I27" i="24"/>
  <c r="I26" i="24"/>
  <c r="F103" i="24"/>
  <c r="G101" i="24"/>
  <c r="F65" i="23" l="1"/>
  <c r="H65" i="23" s="1"/>
  <c r="H66" i="23"/>
  <c r="H20" i="23"/>
  <c r="F17" i="23"/>
  <c r="H17" i="23" s="1"/>
  <c r="F8" i="23"/>
  <c r="H8" i="23" s="1"/>
  <c r="F84" i="23"/>
  <c r="H84" i="23" s="1"/>
  <c r="F34" i="23"/>
  <c r="H34" i="23" s="1"/>
  <c r="E59" i="23"/>
  <c r="F191" i="24" l="1"/>
  <c r="F215" i="24" l="1"/>
  <c r="F214" i="24"/>
  <c r="F13" i="24"/>
  <c r="E153" i="24" l="1"/>
  <c r="G90" i="24"/>
  <c r="E29" i="23" l="1"/>
  <c r="E45" i="23" l="1"/>
  <c r="E89" i="23" l="1"/>
  <c r="I161" i="24"/>
  <c r="I160" i="24"/>
  <c r="I159" i="24"/>
  <c r="I158" i="24"/>
  <c r="I157" i="24"/>
  <c r="I156" i="24"/>
  <c r="I152" i="24"/>
  <c r="I151" i="24"/>
  <c r="I150" i="24"/>
  <c r="I203" i="24"/>
  <c r="I146" i="24" l="1"/>
  <c r="I145" i="24"/>
  <c r="I144" i="24"/>
  <c r="I143" i="24"/>
  <c r="I142" i="24"/>
  <c r="I141" i="24"/>
  <c r="M203" i="24" l="1"/>
  <c r="M158" i="24"/>
  <c r="M156" i="24"/>
  <c r="M152" i="24"/>
  <c r="M151" i="24"/>
  <c r="M146" i="24"/>
  <c r="M144" i="24"/>
  <c r="M143" i="24"/>
  <c r="M142" i="24"/>
  <c r="M141" i="24"/>
  <c r="M99" i="24"/>
  <c r="M98" i="24"/>
  <c r="M41" i="24"/>
  <c r="M28" i="24"/>
  <c r="M27" i="24"/>
  <c r="M26" i="24"/>
  <c r="I193" i="24" l="1"/>
  <c r="M193" i="24" s="1"/>
  <c r="M192" i="24"/>
  <c r="M191" i="24"/>
  <c r="M190" i="24"/>
  <c r="M189" i="24"/>
  <c r="M188" i="24"/>
  <c r="I127" i="24"/>
  <c r="M127" i="24" s="1"/>
  <c r="I126" i="24"/>
  <c r="M126" i="24" s="1"/>
  <c r="I125" i="24"/>
  <c r="M125" i="24" s="1"/>
  <c r="I124" i="24"/>
  <c r="M124" i="24" s="1"/>
  <c r="I117" i="24"/>
  <c r="M117" i="24" s="1"/>
  <c r="I116" i="24"/>
  <c r="M116" i="24" s="1"/>
  <c r="I115" i="24"/>
  <c r="M115" i="24" s="1"/>
  <c r="I114" i="24"/>
  <c r="M114" i="24" s="1"/>
  <c r="I113" i="24"/>
  <c r="M113" i="24" s="1"/>
  <c r="I111" i="24"/>
  <c r="M111" i="24" s="1"/>
  <c r="I110" i="24"/>
  <c r="M110" i="24" s="1"/>
  <c r="I109" i="24"/>
  <c r="M109" i="24" s="1"/>
  <c r="I108" i="24"/>
  <c r="M108" i="24" s="1"/>
  <c r="I107" i="24"/>
  <c r="M107" i="24" s="1"/>
  <c r="I104" i="24"/>
  <c r="M104" i="24" s="1"/>
  <c r="I103" i="24"/>
  <c r="M103" i="24" s="1"/>
  <c r="I102" i="24"/>
  <c r="S102" i="24" s="1"/>
  <c r="G138" i="24"/>
  <c r="M102" i="24" l="1"/>
  <c r="I101" i="24"/>
  <c r="H138" i="24" l="1"/>
  <c r="I154" i="24"/>
  <c r="M154" i="24" s="1"/>
  <c r="I79" i="24"/>
  <c r="M79" i="24" s="1"/>
  <c r="M69" i="24"/>
  <c r="M43" i="24"/>
  <c r="M42" i="24"/>
  <c r="M38" i="24"/>
  <c r="M32" i="24"/>
  <c r="I19" i="24"/>
  <c r="O19" i="24" s="1"/>
  <c r="I18" i="24"/>
  <c r="M18" i="24" s="1"/>
  <c r="I15" i="24"/>
  <c r="M15" i="24" s="1"/>
  <c r="I13" i="24"/>
  <c r="M13" i="24" s="1"/>
  <c r="I232" i="24"/>
  <c r="M232" i="24" s="1"/>
  <c r="I231" i="24"/>
  <c r="M231" i="24" s="1"/>
  <c r="I230" i="24"/>
  <c r="M230" i="24" s="1"/>
  <c r="M228" i="24"/>
  <c r="M227" i="24"/>
  <c r="I225" i="24"/>
  <c r="M225" i="24" s="1"/>
  <c r="I224" i="24"/>
  <c r="M224" i="24" s="1"/>
  <c r="I223" i="24"/>
  <c r="M223" i="24" s="1"/>
  <c r="I222" i="24"/>
  <c r="M222" i="24" s="1"/>
  <c r="I220" i="24"/>
  <c r="I218" i="24"/>
  <c r="I217" i="24"/>
  <c r="I215" i="24"/>
  <c r="M215" i="24" s="1"/>
  <c r="I214" i="24"/>
  <c r="M214" i="24" s="1"/>
  <c r="I213" i="24"/>
  <c r="M213" i="24" s="1"/>
  <c r="I212" i="24"/>
  <c r="M212" i="24" s="1"/>
  <c r="I211" i="24"/>
  <c r="M211" i="24" s="1"/>
  <c r="I209" i="24"/>
  <c r="I206" i="24"/>
  <c r="M206" i="24" s="1"/>
  <c r="I205" i="24"/>
  <c r="I202" i="24"/>
  <c r="M186" i="24"/>
  <c r="M185" i="24"/>
  <c r="M183" i="24"/>
  <c r="M181" i="24"/>
  <c r="M180" i="24"/>
  <c r="M179" i="24"/>
  <c r="M178" i="24"/>
  <c r="M176" i="24"/>
  <c r="I173" i="24"/>
  <c r="M173" i="24" s="1"/>
  <c r="I172" i="24"/>
  <c r="I171" i="24"/>
  <c r="M171" i="24" s="1"/>
  <c r="I170" i="24"/>
  <c r="M170" i="24" s="1"/>
  <c r="I169" i="24"/>
  <c r="M169" i="24" s="1"/>
  <c r="I167" i="24"/>
  <c r="M167" i="24" s="1"/>
  <c r="I166" i="24"/>
  <c r="M166" i="24" s="1"/>
  <c r="I165" i="24"/>
  <c r="M165" i="24" s="1"/>
  <c r="I163" i="24"/>
  <c r="M163" i="24" s="1"/>
  <c r="I162" i="24"/>
  <c r="M162" i="24" s="1"/>
  <c r="M161" i="24"/>
  <c r="M160" i="24"/>
  <c r="M159" i="24"/>
  <c r="M157" i="24"/>
  <c r="I155" i="24"/>
  <c r="M155" i="24" s="1"/>
  <c r="M150" i="24"/>
  <c r="I149" i="24"/>
  <c r="M149" i="24" s="1"/>
  <c r="I148" i="24"/>
  <c r="M148" i="24" s="1"/>
  <c r="M145" i="24"/>
  <c r="I140" i="24"/>
  <c r="M140" i="24" s="1"/>
  <c r="I139" i="24"/>
  <c r="M139" i="24" s="1"/>
  <c r="I137" i="24"/>
  <c r="M137" i="24" s="1"/>
  <c r="I136" i="24"/>
  <c r="M136" i="24" s="1"/>
  <c r="I135" i="24"/>
  <c r="M135" i="24" s="1"/>
  <c r="I134" i="24"/>
  <c r="M134" i="24" s="1"/>
  <c r="I133" i="24"/>
  <c r="M133" i="24" s="1"/>
  <c r="I132" i="24"/>
  <c r="M132" i="24" s="1"/>
  <c r="I105" i="24"/>
  <c r="M105" i="24" s="1"/>
  <c r="I97" i="24"/>
  <c r="M97" i="24" s="1"/>
  <c r="I96" i="24"/>
  <c r="M96" i="24" s="1"/>
  <c r="I95" i="24"/>
  <c r="M95" i="24" s="1"/>
  <c r="I94" i="24"/>
  <c r="M94" i="24" s="1"/>
  <c r="I93" i="24"/>
  <c r="M93" i="24" s="1"/>
  <c r="I92" i="24"/>
  <c r="I91" i="24"/>
  <c r="M89" i="24"/>
  <c r="I88" i="24"/>
  <c r="M88" i="24" s="1"/>
  <c r="I87" i="24"/>
  <c r="M87" i="24" s="1"/>
  <c r="I86" i="24"/>
  <c r="M86" i="24" s="1"/>
  <c r="I85" i="24"/>
  <c r="M85" i="24" s="1"/>
  <c r="I84" i="24"/>
  <c r="M84" i="24" s="1"/>
  <c r="I82" i="24"/>
  <c r="M82" i="24" s="1"/>
  <c r="I81" i="24"/>
  <c r="M81" i="24" s="1"/>
  <c r="M78" i="24"/>
  <c r="I77" i="24"/>
  <c r="M77" i="24" s="1"/>
  <c r="I76" i="24"/>
  <c r="M76" i="24" s="1"/>
  <c r="I75" i="24"/>
  <c r="I74" i="24"/>
  <c r="M74" i="24" s="1"/>
  <c r="I72" i="24"/>
  <c r="M72" i="24" s="1"/>
  <c r="I71" i="24"/>
  <c r="M71" i="24" s="1"/>
  <c r="I70" i="24"/>
  <c r="M70" i="24" s="1"/>
  <c r="I67" i="24"/>
  <c r="M67" i="24" s="1"/>
  <c r="I66" i="24"/>
  <c r="M66" i="24" s="1"/>
  <c r="I65" i="24"/>
  <c r="M65" i="24" s="1"/>
  <c r="I55" i="24"/>
  <c r="M55" i="24" s="1"/>
  <c r="M54" i="24"/>
  <c r="M52" i="24"/>
  <c r="I51" i="24"/>
  <c r="M51" i="24" s="1"/>
  <c r="I50" i="24"/>
  <c r="M50" i="24" s="1"/>
  <c r="I49" i="24"/>
  <c r="M49" i="24" s="1"/>
  <c r="I48" i="24"/>
  <c r="M48" i="24" s="1"/>
  <c r="I47" i="24"/>
  <c r="M47" i="24" s="1"/>
  <c r="I46" i="24"/>
  <c r="M46" i="24" s="1"/>
  <c r="I45" i="24"/>
  <c r="M45" i="24" s="1"/>
  <c r="M39" i="24"/>
  <c r="M35" i="24"/>
  <c r="M34" i="24"/>
  <c r="M33" i="24"/>
  <c r="M31" i="24"/>
  <c r="M30" i="24"/>
  <c r="I24" i="24"/>
  <c r="M24" i="24" s="1"/>
  <c r="I23" i="24"/>
  <c r="M23" i="24" s="1"/>
  <c r="I22" i="24"/>
  <c r="M22" i="24" s="1"/>
  <c r="I21" i="24"/>
  <c r="M21" i="24" s="1"/>
  <c r="I16" i="24"/>
  <c r="M16" i="24" s="1"/>
  <c r="I12" i="24"/>
  <c r="M12" i="24" s="1"/>
  <c r="I11" i="24"/>
  <c r="M11" i="24" s="1"/>
  <c r="M172" i="24" l="1"/>
  <c r="O172" i="24"/>
  <c r="M92" i="24"/>
  <c r="O92" i="24"/>
  <c r="I174" i="24"/>
  <c r="M217" i="24"/>
  <c r="I216" i="24"/>
  <c r="M91" i="24"/>
  <c r="I90" i="24"/>
  <c r="I204" i="24"/>
  <c r="I201" i="24" s="1"/>
  <c r="M205" i="24"/>
  <c r="M218" i="24"/>
  <c r="I208" i="24"/>
  <c r="M209" i="24"/>
  <c r="I219" i="24"/>
  <c r="M220" i="24"/>
  <c r="M19" i="24"/>
  <c r="I147" i="24"/>
  <c r="I64" i="24"/>
  <c r="I221" i="24"/>
  <c r="I131" i="24"/>
  <c r="I80" i="24"/>
  <c r="I112" i="24"/>
  <c r="I73" i="24"/>
  <c r="I53" i="24"/>
  <c r="I17" i="24"/>
  <c r="I14" i="24" s="1"/>
  <c r="M40" i="24"/>
  <c r="I20" i="24"/>
  <c r="I44" i="24"/>
  <c r="I10" i="24"/>
  <c r="I68" i="24"/>
  <c r="I83" i="24"/>
  <c r="I106" i="24"/>
  <c r="I123" i="24"/>
  <c r="I138" i="24"/>
  <c r="M138" i="24" s="1"/>
  <c r="I153" i="24"/>
  <c r="I210" i="24"/>
  <c r="I100" i="24" l="1"/>
  <c r="M17" i="24"/>
  <c r="J28" i="24" l="1"/>
  <c r="J27" i="24"/>
  <c r="J26" i="24"/>
  <c r="J103" i="24"/>
  <c r="J99" i="24"/>
  <c r="J98" i="24"/>
  <c r="J41" i="24"/>
  <c r="K46" i="24" l="1"/>
  <c r="K40" i="24"/>
  <c r="K82" i="24"/>
  <c r="K192" i="24"/>
  <c r="K188" i="24"/>
  <c r="K114" i="24"/>
  <c r="K174" i="24" l="1"/>
  <c r="K68" i="24"/>
  <c r="K64" i="24"/>
  <c r="K229" i="24"/>
  <c r="K226" i="24"/>
  <c r="K221" i="24"/>
  <c r="K216" i="24"/>
  <c r="K210" i="24"/>
  <c r="K208" i="24"/>
  <c r="K204" i="24"/>
  <c r="K202" i="24"/>
  <c r="K164" i="24"/>
  <c r="K153" i="24"/>
  <c r="K147" i="24"/>
  <c r="K138" i="24"/>
  <c r="K131" i="24"/>
  <c r="K123" i="24"/>
  <c r="K112" i="24"/>
  <c r="K106" i="24"/>
  <c r="K101" i="24"/>
  <c r="K90" i="24"/>
  <c r="K83" i="24"/>
  <c r="K80" i="24"/>
  <c r="K73" i="24"/>
  <c r="K53" i="24"/>
  <c r="K44" i="24"/>
  <c r="K37" i="24"/>
  <c r="K29" i="24"/>
  <c r="K25" i="24"/>
  <c r="K20" i="24"/>
  <c r="K14" i="24"/>
  <c r="K10" i="24"/>
  <c r="K201" i="24" l="1"/>
  <c r="K9" i="24"/>
  <c r="K207" i="24"/>
  <c r="K100" i="24"/>
  <c r="K36" i="24"/>
  <c r="K233" i="24" l="1"/>
  <c r="E82" i="23"/>
  <c r="K238" i="24" l="1"/>
  <c r="M101" i="24" l="1"/>
  <c r="O103" i="24"/>
  <c r="N103" i="24"/>
  <c r="F27" i="24"/>
  <c r="E66" i="23" l="1"/>
  <c r="H73" i="24" l="1"/>
  <c r="M73" i="24"/>
  <c r="F185" i="24"/>
  <c r="J185" i="24"/>
  <c r="O34" i="24" l="1"/>
  <c r="J34" i="24"/>
  <c r="N185" i="24"/>
  <c r="E65" i="23"/>
  <c r="E54" i="23"/>
  <c r="G68" i="24" l="1"/>
  <c r="M68" i="24" s="1"/>
  <c r="H64" i="24"/>
  <c r="G80" i="24"/>
  <c r="M80" i="24" s="1"/>
  <c r="L80" i="24"/>
  <c r="J75" i="23" l="1"/>
  <c r="J72" i="23"/>
  <c r="J71" i="23"/>
  <c r="L68" i="24" l="1"/>
  <c r="H68" i="24"/>
  <c r="E68" i="24"/>
  <c r="G221" i="24"/>
  <c r="M221" i="24" s="1"/>
  <c r="J72" i="24"/>
  <c r="F72" i="24"/>
  <c r="E73" i="24"/>
  <c r="N72" i="24" l="1"/>
  <c r="O72" i="24"/>
  <c r="G210" i="24" l="1"/>
  <c r="D210" i="24"/>
  <c r="G204" i="24"/>
  <c r="M204" i="24" s="1"/>
  <c r="G164" i="24"/>
  <c r="M164" i="24" s="1"/>
  <c r="M210" i="24" l="1"/>
  <c r="M90" i="24"/>
  <c r="G37" i="24"/>
  <c r="F28" i="24"/>
  <c r="F26" i="24"/>
  <c r="F34" i="24"/>
  <c r="N34" i="24" s="1"/>
  <c r="E43" i="23" l="1"/>
  <c r="E34" i="23" s="1"/>
  <c r="E24" i="23"/>
  <c r="E96" i="23"/>
  <c r="E12" i="23"/>
  <c r="E9" i="23"/>
  <c r="E8" i="23" l="1"/>
  <c r="F25" i="24"/>
  <c r="C12" i="23" l="1"/>
  <c r="F96" i="23"/>
  <c r="H96" i="23" s="1"/>
  <c r="C96" i="23"/>
  <c r="C59" i="23"/>
  <c r="C43" i="23"/>
  <c r="G229" i="24"/>
  <c r="N25" i="24"/>
  <c r="L25" i="24"/>
  <c r="H25" i="24"/>
  <c r="I25" i="24" s="1"/>
  <c r="G25" i="24"/>
  <c r="E25" i="24"/>
  <c r="D25" i="24"/>
  <c r="F91" i="23" l="1"/>
  <c r="H91" i="23" s="1"/>
  <c r="M25" i="24"/>
  <c r="J25" i="24"/>
  <c r="G208" i="24" l="1"/>
  <c r="M219" i="24"/>
  <c r="G216" i="24"/>
  <c r="M216" i="24" s="1"/>
  <c r="G202" i="24"/>
  <c r="M174" i="24"/>
  <c r="G131" i="24"/>
  <c r="M131" i="24" s="1"/>
  <c r="G123" i="24"/>
  <c r="M123" i="24" s="1"/>
  <c r="G112" i="24"/>
  <c r="M112" i="24" s="1"/>
  <c r="G106" i="24"/>
  <c r="M106" i="24" s="1"/>
  <c r="G44" i="24"/>
  <c r="M44" i="24" s="1"/>
  <c r="G153" i="24"/>
  <c r="M153" i="24" s="1"/>
  <c r="H153" i="24"/>
  <c r="G147" i="24"/>
  <c r="M147" i="24" s="1"/>
  <c r="H147" i="24"/>
  <c r="H123" i="24"/>
  <c r="H112" i="24"/>
  <c r="H106" i="24"/>
  <c r="G83" i="24"/>
  <c r="M83" i="24" s="1"/>
  <c r="H83" i="24"/>
  <c r="G64" i="24"/>
  <c r="M64" i="24" s="1"/>
  <c r="G53" i="24"/>
  <c r="M53" i="24" s="1"/>
  <c r="G29" i="24"/>
  <c r="G20" i="24"/>
  <c r="M20" i="24" s="1"/>
  <c r="G14" i="24"/>
  <c r="M14" i="24" s="1"/>
  <c r="G10" i="24"/>
  <c r="J82" i="24"/>
  <c r="M208" i="24" l="1"/>
  <c r="G207" i="24"/>
  <c r="G201" i="24"/>
  <c r="M201" i="24" s="1"/>
  <c r="M202" i="24"/>
  <c r="G100" i="24"/>
  <c r="M100" i="24" s="1"/>
  <c r="G36" i="24"/>
  <c r="G9" i="24"/>
  <c r="G233" i="24" l="1"/>
  <c r="L221" i="24" l="1"/>
  <c r="L226" i="24"/>
  <c r="J30" i="24"/>
  <c r="J19" i="24" l="1"/>
  <c r="L147" i="24" l="1"/>
  <c r="E210" i="24"/>
  <c r="J212" i="24"/>
  <c r="F212" i="24"/>
  <c r="N212" i="24" l="1"/>
  <c r="J167" i="24"/>
  <c r="F167" i="24"/>
  <c r="N167" i="24" l="1"/>
  <c r="J193" i="24" l="1"/>
  <c r="J191" i="24"/>
  <c r="J190" i="24"/>
  <c r="J189" i="24"/>
  <c r="J188" i="24"/>
  <c r="J187" i="24"/>
  <c r="J186" i="24"/>
  <c r="J184" i="24"/>
  <c r="J183" i="24"/>
  <c r="J181" i="24"/>
  <c r="J180" i="24"/>
  <c r="J179" i="24"/>
  <c r="J178" i="24"/>
  <c r="J177" i="24"/>
  <c r="J176" i="24"/>
  <c r="J173" i="24"/>
  <c r="J172" i="24"/>
  <c r="J171" i="24"/>
  <c r="J170" i="24"/>
  <c r="J169" i="24"/>
  <c r="J166" i="24"/>
  <c r="J165" i="24"/>
  <c r="J163" i="24"/>
  <c r="J162" i="24"/>
  <c r="J161" i="24"/>
  <c r="J160" i="24"/>
  <c r="J159" i="24"/>
  <c r="J158" i="24"/>
  <c r="J157" i="24"/>
  <c r="J156" i="24"/>
  <c r="J155" i="24"/>
  <c r="J154" i="24"/>
  <c r="J152" i="24"/>
  <c r="J151" i="24"/>
  <c r="J150" i="24"/>
  <c r="J149" i="24"/>
  <c r="J148" i="24"/>
  <c r="J192" i="24" l="1"/>
  <c r="J153" i="24"/>
  <c r="J164" i="24"/>
  <c r="F170" i="24" l="1"/>
  <c r="N170" i="24" s="1"/>
  <c r="F166" i="24" l="1"/>
  <c r="N166" i="24" s="1"/>
  <c r="C87" i="23" l="1"/>
  <c r="E204" i="24"/>
  <c r="O79" i="24" l="1"/>
  <c r="J79" i="24"/>
  <c r="F140" i="24"/>
  <c r="J146" i="24" l="1"/>
  <c r="J145" i="24"/>
  <c r="J144" i="24"/>
  <c r="J143" i="24"/>
  <c r="C66" i="23" l="1"/>
  <c r="C65" i="23" s="1"/>
  <c r="E29" i="24" l="1"/>
  <c r="E80" i="24"/>
  <c r="E94" i="23" l="1"/>
  <c r="E92" i="23"/>
  <c r="E87" i="23"/>
  <c r="E85" i="23"/>
  <c r="E38" i="23"/>
  <c r="E35" i="23"/>
  <c r="E27" i="23"/>
  <c r="E22" i="23"/>
  <c r="E20" i="23"/>
  <c r="E17" i="23" s="1"/>
  <c r="C94" i="23"/>
  <c r="E84" i="23" l="1"/>
  <c r="E91" i="23"/>
  <c r="J202" i="24" l="1"/>
  <c r="J203" i="24"/>
  <c r="E98" i="23"/>
  <c r="D138" i="24" l="1"/>
  <c r="J24" i="24"/>
  <c r="J23" i="24"/>
  <c r="J22" i="24"/>
  <c r="J21" i="24"/>
  <c r="J35" i="24"/>
  <c r="J40" i="24"/>
  <c r="J49" i="24"/>
  <c r="J55" i="24"/>
  <c r="J54" i="24"/>
  <c r="J65" i="24"/>
  <c r="J69" i="24"/>
  <c r="J92" i="24"/>
  <c r="J102" i="24"/>
  <c r="J108" i="24"/>
  <c r="J116" i="24"/>
  <c r="J115" i="24"/>
  <c r="J114" i="24"/>
  <c r="J137" i="24"/>
  <c r="J136" i="24"/>
  <c r="J135" i="24"/>
  <c r="J134" i="24"/>
  <c r="J133" i="24"/>
  <c r="J132" i="24"/>
  <c r="J142" i="24"/>
  <c r="J141" i="24"/>
  <c r="J140" i="24"/>
  <c r="I194" i="24"/>
  <c r="L229" i="24" l="1"/>
  <c r="H221" i="24"/>
  <c r="H226" i="24"/>
  <c r="I226" i="24" s="1"/>
  <c r="M226" i="24" l="1"/>
  <c r="I207" i="24"/>
  <c r="M207" i="24" l="1"/>
  <c r="F98" i="23"/>
  <c r="H98" i="23" s="1"/>
  <c r="I77" i="23" l="1"/>
  <c r="J77" i="23"/>
  <c r="J57" i="23" l="1"/>
  <c r="O49" i="24"/>
  <c r="E202" i="24"/>
  <c r="E201" i="24" s="1"/>
  <c r="I88" i="23"/>
  <c r="J73" i="23"/>
  <c r="I74" i="23"/>
  <c r="J74" i="23"/>
  <c r="I78" i="23"/>
  <c r="J78" i="23"/>
  <c r="I79" i="23"/>
  <c r="J79" i="23"/>
  <c r="I86" i="23"/>
  <c r="J86" i="23"/>
  <c r="I93" i="23"/>
  <c r="I92" i="23" s="1"/>
  <c r="I91" i="23" s="1"/>
  <c r="J117" i="24"/>
  <c r="O115" i="24"/>
  <c r="J107" i="24"/>
  <c r="J39" i="24"/>
  <c r="J38" i="24"/>
  <c r="H90" i="24"/>
  <c r="E90" i="24"/>
  <c r="O161" i="24"/>
  <c r="O158" i="24"/>
  <c r="O145" i="24"/>
  <c r="F30" i="24"/>
  <c r="F33" i="24"/>
  <c r="F38" i="24"/>
  <c r="F39" i="24"/>
  <c r="F40" i="24"/>
  <c r="N40" i="24" s="1"/>
  <c r="F41" i="24"/>
  <c r="F42" i="24"/>
  <c r="F43" i="24"/>
  <c r="J45" i="24"/>
  <c r="F108" i="24"/>
  <c r="N108" i="24" s="1"/>
  <c r="F107" i="24"/>
  <c r="F102" i="24"/>
  <c r="N102" i="24" s="1"/>
  <c r="H44" i="24"/>
  <c r="J30" i="23"/>
  <c r="J26" i="23"/>
  <c r="J25" i="23"/>
  <c r="J10" i="23"/>
  <c r="D92" i="23"/>
  <c r="D91" i="23" s="1"/>
  <c r="C92" i="23"/>
  <c r="C91" i="23" s="1"/>
  <c r="D87" i="23"/>
  <c r="D85" i="23"/>
  <c r="C85" i="23"/>
  <c r="C84" i="23" s="1"/>
  <c r="D66" i="23"/>
  <c r="D65" i="23" s="1"/>
  <c r="D59" i="23"/>
  <c r="J58" i="23"/>
  <c r="I55" i="23"/>
  <c r="D54" i="23"/>
  <c r="C54" i="23"/>
  <c r="D45" i="23"/>
  <c r="C45" i="23"/>
  <c r="D38" i="23"/>
  <c r="C38" i="23"/>
  <c r="J38" i="23"/>
  <c r="D35" i="23"/>
  <c r="C35" i="23"/>
  <c r="D29" i="23"/>
  <c r="C29" i="23"/>
  <c r="D27" i="23"/>
  <c r="C27" i="23"/>
  <c r="D24" i="23"/>
  <c r="C24" i="23"/>
  <c r="D22" i="23"/>
  <c r="C22" i="23"/>
  <c r="D20" i="23"/>
  <c r="C20" i="23"/>
  <c r="D11" i="23"/>
  <c r="I10" i="23"/>
  <c r="D9" i="23"/>
  <c r="C9" i="23"/>
  <c r="C8" i="23" s="1"/>
  <c r="J93" i="24"/>
  <c r="O151" i="24"/>
  <c r="O141" i="24"/>
  <c r="O135" i="24"/>
  <c r="O133" i="24"/>
  <c r="J126" i="24"/>
  <c r="J125" i="24"/>
  <c r="J109" i="24"/>
  <c r="D10" i="24"/>
  <c r="E10" i="24"/>
  <c r="H10" i="24"/>
  <c r="L10" i="24"/>
  <c r="F11" i="24"/>
  <c r="J11" i="24"/>
  <c r="F12" i="24"/>
  <c r="J12" i="24"/>
  <c r="J13" i="24"/>
  <c r="D14" i="24"/>
  <c r="E14" i="24"/>
  <c r="H14" i="24"/>
  <c r="L14" i="24"/>
  <c r="F15" i="24"/>
  <c r="F16" i="24"/>
  <c r="J16" i="24"/>
  <c r="F17" i="24"/>
  <c r="F18" i="24"/>
  <c r="F19" i="24"/>
  <c r="D20" i="24"/>
  <c r="H20" i="24"/>
  <c r="L20" i="24"/>
  <c r="F21" i="24"/>
  <c r="N21" i="24" s="1"/>
  <c r="F22" i="24"/>
  <c r="N22" i="24" s="1"/>
  <c r="F23" i="24"/>
  <c r="F24" i="24"/>
  <c r="D29" i="24"/>
  <c r="H29" i="24"/>
  <c r="I29" i="24" s="1"/>
  <c r="L29" i="24"/>
  <c r="O30" i="24"/>
  <c r="F31" i="24"/>
  <c r="J31" i="24"/>
  <c r="F32" i="24"/>
  <c r="J33" i="24"/>
  <c r="F35" i="24"/>
  <c r="N35" i="24" s="1"/>
  <c r="D37" i="24"/>
  <c r="E37" i="24"/>
  <c r="H37" i="24"/>
  <c r="I37" i="24" s="1"/>
  <c r="L37" i="24"/>
  <c r="J42" i="24"/>
  <c r="J43" i="24"/>
  <c r="D44" i="24"/>
  <c r="E44" i="24"/>
  <c r="L44" i="24"/>
  <c r="J46" i="24"/>
  <c r="J47" i="24"/>
  <c r="J51" i="24"/>
  <c r="D53" i="24"/>
  <c r="E53" i="24"/>
  <c r="H53" i="24"/>
  <c r="L53" i="24"/>
  <c r="N54" i="24"/>
  <c r="F55" i="24"/>
  <c r="N55" i="24" s="1"/>
  <c r="O55" i="24"/>
  <c r="F56" i="24"/>
  <c r="I56" i="24"/>
  <c r="M56" i="24" s="1"/>
  <c r="D64" i="24"/>
  <c r="E64" i="24"/>
  <c r="L64" i="24"/>
  <c r="F65" i="24"/>
  <c r="N65" i="24" s="1"/>
  <c r="F66" i="24"/>
  <c r="J66" i="24"/>
  <c r="F67" i="24"/>
  <c r="D68" i="24"/>
  <c r="F69" i="24"/>
  <c r="N69" i="24" s="1"/>
  <c r="O69" i="24"/>
  <c r="F70" i="24"/>
  <c r="J70" i="24"/>
  <c r="F71" i="24"/>
  <c r="J71" i="24"/>
  <c r="D73" i="24"/>
  <c r="L73" i="24"/>
  <c r="F74" i="24"/>
  <c r="J74" i="24"/>
  <c r="F75" i="24"/>
  <c r="F76" i="24"/>
  <c r="J76" i="24"/>
  <c r="F77" i="24"/>
  <c r="J77" i="24"/>
  <c r="F78" i="24"/>
  <c r="F79" i="24"/>
  <c r="D80" i="24"/>
  <c r="F80" i="24" s="1"/>
  <c r="H80" i="24"/>
  <c r="F81" i="24"/>
  <c r="J81" i="24"/>
  <c r="F82" i="24"/>
  <c r="O82" i="24"/>
  <c r="D83" i="24"/>
  <c r="E83" i="24"/>
  <c r="L83" i="24"/>
  <c r="F84" i="24"/>
  <c r="J84" i="24"/>
  <c r="F85" i="24"/>
  <c r="F86" i="24"/>
  <c r="F87" i="24"/>
  <c r="J87" i="24"/>
  <c r="F88" i="24"/>
  <c r="J88" i="24"/>
  <c r="F89" i="24"/>
  <c r="F91" i="24"/>
  <c r="F92" i="24"/>
  <c r="F93" i="24"/>
  <c r="F94" i="24"/>
  <c r="F95" i="24"/>
  <c r="F96" i="24"/>
  <c r="F97" i="24"/>
  <c r="D101" i="24"/>
  <c r="L101" i="24"/>
  <c r="O102" i="24"/>
  <c r="F104" i="24"/>
  <c r="F105" i="24"/>
  <c r="J105" i="24"/>
  <c r="D106" i="24"/>
  <c r="E106" i="24"/>
  <c r="L106" i="24"/>
  <c r="O108" i="24"/>
  <c r="F109" i="24"/>
  <c r="F110" i="24"/>
  <c r="J110" i="24"/>
  <c r="F111" i="24"/>
  <c r="D112" i="24"/>
  <c r="E112" i="24"/>
  <c r="L112" i="24"/>
  <c r="F113" i="24"/>
  <c r="J113" i="24"/>
  <c r="F114" i="24"/>
  <c r="F115" i="24"/>
  <c r="F116" i="24"/>
  <c r="O116" i="24"/>
  <c r="F117" i="24"/>
  <c r="D123" i="24"/>
  <c r="E123" i="24"/>
  <c r="L123" i="24"/>
  <c r="F124" i="24"/>
  <c r="F125" i="24"/>
  <c r="F126" i="24"/>
  <c r="F127" i="24"/>
  <c r="D131" i="24"/>
  <c r="H131" i="24"/>
  <c r="L131" i="24"/>
  <c r="F132" i="24"/>
  <c r="O132" i="24"/>
  <c r="F133" i="24"/>
  <c r="F134" i="24"/>
  <c r="F135" i="24"/>
  <c r="F136" i="24"/>
  <c r="N136" i="24" s="1"/>
  <c r="F137" i="24"/>
  <c r="N137" i="24" s="1"/>
  <c r="L138" i="24"/>
  <c r="F139" i="24"/>
  <c r="J139" i="24"/>
  <c r="F141" i="24"/>
  <c r="N141" i="24" s="1"/>
  <c r="F142" i="24"/>
  <c r="F143" i="24"/>
  <c r="N143" i="24" s="1"/>
  <c r="F144" i="24"/>
  <c r="N144" i="24" s="1"/>
  <c r="F145" i="24"/>
  <c r="N145" i="24" s="1"/>
  <c r="F146" i="24"/>
  <c r="N146" i="24" s="1"/>
  <c r="O146" i="24"/>
  <c r="D147" i="24"/>
  <c r="E147" i="24"/>
  <c r="J147" i="24"/>
  <c r="F148" i="24"/>
  <c r="F149" i="24"/>
  <c r="O149" i="24"/>
  <c r="F150" i="24"/>
  <c r="F151" i="24"/>
  <c r="N151" i="24" s="1"/>
  <c r="F152" i="24"/>
  <c r="D153" i="24"/>
  <c r="L153" i="24"/>
  <c r="F154" i="24"/>
  <c r="F155" i="24"/>
  <c r="F156" i="24"/>
  <c r="F157" i="24"/>
  <c r="N157" i="24" s="1"/>
  <c r="F158" i="24"/>
  <c r="F159" i="24"/>
  <c r="N159" i="24" s="1"/>
  <c r="F160" i="24"/>
  <c r="N160" i="24" s="1"/>
  <c r="F161" i="24"/>
  <c r="N161" i="24" s="1"/>
  <c r="F162" i="24"/>
  <c r="N162" i="24" s="1"/>
  <c r="O162" i="24"/>
  <c r="N163" i="24"/>
  <c r="D164" i="24"/>
  <c r="E164" i="24"/>
  <c r="L164" i="24"/>
  <c r="F165" i="24"/>
  <c r="F169" i="24"/>
  <c r="N169" i="24" s="1"/>
  <c r="F171" i="24"/>
  <c r="N171" i="24" s="1"/>
  <c r="F172" i="24"/>
  <c r="F173" i="24"/>
  <c r="D175" i="24"/>
  <c r="F176" i="24"/>
  <c r="N176" i="24" s="1"/>
  <c r="F177" i="24"/>
  <c r="F178" i="24"/>
  <c r="F179" i="24"/>
  <c r="N179" i="24" s="1"/>
  <c r="F180" i="24"/>
  <c r="F181" i="24"/>
  <c r="D182" i="24"/>
  <c r="F183" i="24"/>
  <c r="F184" i="24"/>
  <c r="F186" i="24"/>
  <c r="F187" i="24"/>
  <c r="F188" i="24"/>
  <c r="F189" i="24"/>
  <c r="F190" i="24"/>
  <c r="F192" i="24"/>
  <c r="F193" i="24"/>
  <c r="D202" i="24"/>
  <c r="D201" i="24" s="1"/>
  <c r="H202" i="24"/>
  <c r="L202" i="24"/>
  <c r="F203" i="24"/>
  <c r="O203" i="24"/>
  <c r="D204" i="24"/>
  <c r="H204" i="24"/>
  <c r="L204" i="24"/>
  <c r="F205" i="24"/>
  <c r="J205" i="24"/>
  <c r="J206" i="24"/>
  <c r="D208" i="24"/>
  <c r="E208" i="24"/>
  <c r="H208" i="24"/>
  <c r="L208" i="24"/>
  <c r="F209" i="24"/>
  <c r="J209" i="24"/>
  <c r="H210" i="24"/>
  <c r="L210" i="24"/>
  <c r="F211" i="24"/>
  <c r="F210" i="24" s="1"/>
  <c r="J211" i="24"/>
  <c r="F213" i="24"/>
  <c r="J213" i="24"/>
  <c r="J214" i="24"/>
  <c r="J215" i="24"/>
  <c r="D216" i="24"/>
  <c r="E216" i="24"/>
  <c r="H216" i="24"/>
  <c r="L216" i="24"/>
  <c r="F217" i="24"/>
  <c r="J217" i="24"/>
  <c r="F218" i="24"/>
  <c r="D219" i="24"/>
  <c r="E219" i="24"/>
  <c r="F220" i="24"/>
  <c r="J220" i="24"/>
  <c r="D221" i="24"/>
  <c r="E221" i="24"/>
  <c r="F222" i="24"/>
  <c r="F223" i="24"/>
  <c r="J223" i="24"/>
  <c r="F225" i="24"/>
  <c r="J225" i="24"/>
  <c r="D226" i="24"/>
  <c r="E226" i="24"/>
  <c r="F227" i="24"/>
  <c r="F228" i="24"/>
  <c r="D229" i="24"/>
  <c r="E229" i="24"/>
  <c r="H229" i="24"/>
  <c r="I229" i="24" s="1"/>
  <c r="F230" i="24"/>
  <c r="J230" i="24"/>
  <c r="F231" i="24"/>
  <c r="J231" i="24"/>
  <c r="F232" i="24"/>
  <c r="O65" i="24"/>
  <c r="O54" i="24"/>
  <c r="I53" i="23"/>
  <c r="I30" i="23"/>
  <c r="I26" i="23"/>
  <c r="I24" i="23" s="1"/>
  <c r="O171" i="24"/>
  <c r="I12" i="23"/>
  <c r="I59" i="23"/>
  <c r="J53" i="23"/>
  <c r="I45" i="23"/>
  <c r="I58" i="23"/>
  <c r="J45" i="23"/>
  <c r="J55" i="23"/>
  <c r="I62" i="23"/>
  <c r="J59" i="23"/>
  <c r="I54" i="23"/>
  <c r="J53" i="24"/>
  <c r="O193" i="24"/>
  <c r="J66" i="23"/>
  <c r="I66" i="23"/>
  <c r="J88" i="23"/>
  <c r="O143" i="24"/>
  <c r="O23" i="24"/>
  <c r="O144" i="24"/>
  <c r="O137" i="24"/>
  <c r="J32" i="23"/>
  <c r="I32" i="23"/>
  <c r="I40" i="23"/>
  <c r="I42" i="23"/>
  <c r="J42" i="23"/>
  <c r="I64" i="23"/>
  <c r="J64" i="23"/>
  <c r="J80" i="23"/>
  <c r="I80" i="23"/>
  <c r="J35" i="23"/>
  <c r="I35" i="23"/>
  <c r="H100" i="24" l="1"/>
  <c r="F101" i="24"/>
  <c r="I36" i="24"/>
  <c r="M37" i="24"/>
  <c r="E207" i="24"/>
  <c r="I9" i="24"/>
  <c r="M29" i="24"/>
  <c r="F10" i="24"/>
  <c r="J229" i="24"/>
  <c r="O224" i="24"/>
  <c r="J224" i="24"/>
  <c r="O222" i="24"/>
  <c r="J222" i="24"/>
  <c r="O218" i="24"/>
  <c r="J218" i="24"/>
  <c r="O227" i="24"/>
  <c r="J227" i="24"/>
  <c r="O228" i="24"/>
  <c r="J228" i="24"/>
  <c r="O226" i="24"/>
  <c r="J226" i="24"/>
  <c r="O124" i="24"/>
  <c r="J124" i="24"/>
  <c r="O127" i="24"/>
  <c r="J127" i="24"/>
  <c r="J95" i="24"/>
  <c r="O78" i="24"/>
  <c r="J78" i="24"/>
  <c r="O94" i="24"/>
  <c r="J94" i="24"/>
  <c r="O111" i="24"/>
  <c r="J111" i="24"/>
  <c r="O86" i="24"/>
  <c r="J86" i="24"/>
  <c r="O75" i="24"/>
  <c r="J75" i="24"/>
  <c r="J96" i="24"/>
  <c r="J101" i="24"/>
  <c r="J104" i="24"/>
  <c r="J91" i="24"/>
  <c r="O89" i="24"/>
  <c r="J89" i="24"/>
  <c r="O67" i="24"/>
  <c r="J67" i="24"/>
  <c r="O97" i="24"/>
  <c r="J97" i="24"/>
  <c r="O85" i="24"/>
  <c r="J85" i="24"/>
  <c r="O32" i="24"/>
  <c r="J32" i="24"/>
  <c r="O48" i="24"/>
  <c r="J48" i="24"/>
  <c r="O52" i="24"/>
  <c r="J52" i="24"/>
  <c r="O18" i="24"/>
  <c r="J18" i="24"/>
  <c r="N50" i="24"/>
  <c r="J50" i="24"/>
  <c r="O17" i="24"/>
  <c r="J17" i="24"/>
  <c r="O15" i="24"/>
  <c r="J15" i="24"/>
  <c r="J73" i="24"/>
  <c r="F73" i="24"/>
  <c r="O70" i="24"/>
  <c r="O66" i="24"/>
  <c r="C34" i="23"/>
  <c r="N222" i="24"/>
  <c r="N220" i="24"/>
  <c r="F20" i="24"/>
  <c r="F219" i="24"/>
  <c r="J174" i="24"/>
  <c r="O31" i="24"/>
  <c r="L201" i="24"/>
  <c r="F153" i="24"/>
  <c r="O107" i="24"/>
  <c r="J106" i="24"/>
  <c r="N12" i="24"/>
  <c r="O12" i="24"/>
  <c r="O11" i="24"/>
  <c r="N11" i="24"/>
  <c r="L36" i="24"/>
  <c r="N104" i="24"/>
  <c r="J219" i="24"/>
  <c r="O211" i="24"/>
  <c r="N85" i="24"/>
  <c r="O104" i="24"/>
  <c r="O164" i="24"/>
  <c r="N139" i="24"/>
  <c r="O43" i="24"/>
  <c r="N117" i="24"/>
  <c r="N96" i="24"/>
  <c r="O41" i="24"/>
  <c r="O38" i="24"/>
  <c r="O39" i="24"/>
  <c r="J12" i="23"/>
  <c r="D8" i="23"/>
  <c r="D84" i="23"/>
  <c r="D17" i="23"/>
  <c r="I23" i="23"/>
  <c r="J21" i="23"/>
  <c r="J9" i="23"/>
  <c r="N91" i="24"/>
  <c r="N214" i="24"/>
  <c r="N105" i="24"/>
  <c r="O117" i="24"/>
  <c r="O88" i="24"/>
  <c r="O77" i="24"/>
  <c r="N51" i="24"/>
  <c r="N17" i="24"/>
  <c r="N227" i="24"/>
  <c r="N71" i="24"/>
  <c r="N81" i="24"/>
  <c r="N230" i="24"/>
  <c r="N213" i="24"/>
  <c r="O225" i="24"/>
  <c r="N232" i="24"/>
  <c r="O113" i="24"/>
  <c r="N93" i="24"/>
  <c r="N16" i="24"/>
  <c r="C17" i="23"/>
  <c r="J24" i="23"/>
  <c r="F208" i="24"/>
  <c r="N76" i="24"/>
  <c r="N75" i="24"/>
  <c r="F221" i="24"/>
  <c r="F164" i="24"/>
  <c r="N89" i="24"/>
  <c r="F53" i="24"/>
  <c r="N53" i="24" s="1"/>
  <c r="F44" i="24"/>
  <c r="F37" i="24"/>
  <c r="D34" i="23"/>
  <c r="O50" i="24"/>
  <c r="D9" i="24"/>
  <c r="N74" i="24"/>
  <c r="F175" i="24"/>
  <c r="F204" i="24"/>
  <c r="H201" i="24"/>
  <c r="F229" i="24"/>
  <c r="F202" i="24"/>
  <c r="N202" i="24" s="1"/>
  <c r="F147" i="24"/>
  <c r="D100" i="24"/>
  <c r="N86" i="24"/>
  <c r="O223" i="24"/>
  <c r="J221" i="24"/>
  <c r="N209" i="24"/>
  <c r="O140" i="24"/>
  <c r="O47" i="24"/>
  <c r="F216" i="24"/>
  <c r="D207" i="24"/>
  <c r="F201" i="24"/>
  <c r="N193" i="24"/>
  <c r="N173" i="24"/>
  <c r="N165" i="24"/>
  <c r="F123" i="24"/>
  <c r="N125" i="24"/>
  <c r="F106" i="24"/>
  <c r="F83" i="24"/>
  <c r="F68" i="24"/>
  <c r="N38" i="24"/>
  <c r="N224" i="24"/>
  <c r="O191" i="24"/>
  <c r="N191" i="24"/>
  <c r="N203" i="24"/>
  <c r="O150" i="24"/>
  <c r="N150" i="24"/>
  <c r="N94" i="24"/>
  <c r="N70" i="24"/>
  <c r="O45" i="24"/>
  <c r="N231" i="24"/>
  <c r="N190" i="24"/>
  <c r="N189" i="24"/>
  <c r="N183" i="24"/>
  <c r="N186" i="24"/>
  <c r="N126" i="24"/>
  <c r="N135" i="24"/>
  <c r="N67" i="24"/>
  <c r="N97" i="24"/>
  <c r="J54" i="23"/>
  <c r="I87" i="23"/>
  <c r="J87" i="23"/>
  <c r="I9" i="23"/>
  <c r="L207" i="24"/>
  <c r="N178" i="24"/>
  <c r="N218" i="24"/>
  <c r="N188" i="24"/>
  <c r="N156" i="24"/>
  <c r="O156" i="24"/>
  <c r="N127" i="24"/>
  <c r="J112" i="24"/>
  <c r="N113" i="24"/>
  <c r="O109" i="24"/>
  <c r="N49" i="24"/>
  <c r="N23" i="24"/>
  <c r="O21" i="24"/>
  <c r="N18" i="24"/>
  <c r="N225" i="24"/>
  <c r="O209" i="24"/>
  <c r="N180" i="24"/>
  <c r="O159" i="24"/>
  <c r="O148" i="24"/>
  <c r="N181" i="24"/>
  <c r="N149" i="24"/>
  <c r="O165" i="24"/>
  <c r="O157" i="24"/>
  <c r="N172" i="24"/>
  <c r="N148" i="24"/>
  <c r="J138" i="24"/>
  <c r="N110" i="24"/>
  <c r="N116" i="24"/>
  <c r="N109" i="24"/>
  <c r="O110" i="24"/>
  <c r="O139" i="24"/>
  <c r="N132" i="24"/>
  <c r="N95" i="24"/>
  <c r="O71" i="24"/>
  <c r="N31" i="24"/>
  <c r="N215" i="24"/>
  <c r="I65" i="23"/>
  <c r="N88" i="24"/>
  <c r="O84" i="24"/>
  <c r="N84" i="24"/>
  <c r="H207" i="24"/>
  <c r="O155" i="24"/>
  <c r="N155" i="24"/>
  <c r="O147" i="24"/>
  <c r="N152" i="24"/>
  <c r="O152" i="24"/>
  <c r="L100" i="24"/>
  <c r="N133" i="24"/>
  <c r="N124" i="24"/>
  <c r="N107" i="24"/>
  <c r="N82" i="24"/>
  <c r="J80" i="24"/>
  <c r="N66" i="24"/>
  <c r="N48" i="24"/>
  <c r="H36" i="24"/>
  <c r="J44" i="24"/>
  <c r="N47" i="24"/>
  <c r="N46" i="24"/>
  <c r="N45" i="24"/>
  <c r="N42" i="24"/>
  <c r="O40" i="24"/>
  <c r="O35" i="24"/>
  <c r="N33" i="24"/>
  <c r="O33" i="24"/>
  <c r="L9" i="24"/>
  <c r="H9" i="24"/>
  <c r="O22" i="24"/>
  <c r="O16" i="24"/>
  <c r="N205" i="24"/>
  <c r="N223" i="24"/>
  <c r="N217" i="24"/>
  <c r="N228" i="24"/>
  <c r="N211" i="24"/>
  <c r="N192" i="24"/>
  <c r="N158" i="24"/>
  <c r="J123" i="24"/>
  <c r="J131" i="24"/>
  <c r="N140" i="24"/>
  <c r="N115" i="24"/>
  <c r="N134" i="24"/>
  <c r="O134" i="24"/>
  <c r="N111" i="24"/>
  <c r="N52" i="24"/>
  <c r="N79" i="24"/>
  <c r="N87" i="24"/>
  <c r="N56" i="24"/>
  <c r="J90" i="24"/>
  <c r="N30" i="24"/>
  <c r="O46" i="24"/>
  <c r="J20" i="24"/>
  <c r="O42" i="24"/>
  <c r="N13" i="24"/>
  <c r="N43" i="24"/>
  <c r="N32" i="24"/>
  <c r="O13" i="24"/>
  <c r="O24" i="24"/>
  <c r="N39" i="24"/>
  <c r="N24" i="24"/>
  <c r="F226" i="24"/>
  <c r="N226" i="24" s="1"/>
  <c r="F138" i="24"/>
  <c r="O53" i="24"/>
  <c r="N78" i="24"/>
  <c r="E36" i="24"/>
  <c r="F64" i="24"/>
  <c r="F14" i="24"/>
  <c r="E9" i="24"/>
  <c r="O114" i="24"/>
  <c r="N114" i="24"/>
  <c r="I41" i="23"/>
  <c r="J40" i="23"/>
  <c r="I29" i="23"/>
  <c r="J23" i="23"/>
  <c r="I21" i="23"/>
  <c r="I28" i="23"/>
  <c r="I27" i="23" s="1"/>
  <c r="F182" i="24"/>
  <c r="D174" i="24"/>
  <c r="O154" i="24"/>
  <c r="J41" i="23"/>
  <c r="O202" i="24"/>
  <c r="O142" i="24"/>
  <c r="N142" i="24"/>
  <c r="J39" i="23"/>
  <c r="I39" i="23"/>
  <c r="J29" i="23"/>
  <c r="E100" i="24"/>
  <c r="N92" i="24"/>
  <c r="F90" i="24"/>
  <c r="N77" i="24"/>
  <c r="N41" i="24"/>
  <c r="J37" i="24"/>
  <c r="N15" i="24"/>
  <c r="O232" i="24"/>
  <c r="N154" i="24"/>
  <c r="F131" i="24"/>
  <c r="F112" i="24"/>
  <c r="F29" i="24"/>
  <c r="O125" i="24"/>
  <c r="D36" i="24"/>
  <c r="J62" i="23"/>
  <c r="J85" i="23"/>
  <c r="I38" i="23"/>
  <c r="F207" i="24" l="1"/>
  <c r="M36" i="24"/>
  <c r="M229" i="24"/>
  <c r="O73" i="24"/>
  <c r="O210" i="24"/>
  <c r="J210" i="24"/>
  <c r="O208" i="24"/>
  <c r="J208" i="24"/>
  <c r="J201" i="24"/>
  <c r="J204" i="24"/>
  <c r="O216" i="24"/>
  <c r="J216" i="24"/>
  <c r="O83" i="24"/>
  <c r="J83" i="24"/>
  <c r="O68" i="24"/>
  <c r="J68" i="24"/>
  <c r="O64" i="24"/>
  <c r="J64" i="24"/>
  <c r="O10" i="24"/>
  <c r="J10" i="24"/>
  <c r="M10" i="24" s="1"/>
  <c r="O14" i="24"/>
  <c r="J14" i="24"/>
  <c r="O29" i="24"/>
  <c r="J29" i="24"/>
  <c r="L233" i="24"/>
  <c r="N20" i="24"/>
  <c r="N219" i="24"/>
  <c r="N229" i="24"/>
  <c r="C98" i="23"/>
  <c r="J20" i="23"/>
  <c r="D98" i="23"/>
  <c r="I20" i="23"/>
  <c r="I34" i="23"/>
  <c r="J11" i="23"/>
  <c r="J207" i="24"/>
  <c r="N204" i="24"/>
  <c r="J100" i="24"/>
  <c r="N164" i="24"/>
  <c r="N37" i="24"/>
  <c r="O112" i="24"/>
  <c r="N208" i="24"/>
  <c r="E233" i="24"/>
  <c r="N216" i="24"/>
  <c r="O221" i="24"/>
  <c r="N201" i="24"/>
  <c r="N112" i="24"/>
  <c r="N221" i="24"/>
  <c r="D233" i="24"/>
  <c r="N64" i="24"/>
  <c r="N68" i="24"/>
  <c r="J34" i="23"/>
  <c r="N73" i="24"/>
  <c r="N147" i="24"/>
  <c r="N138" i="24"/>
  <c r="O138" i="24"/>
  <c r="N10" i="24"/>
  <c r="N14" i="24"/>
  <c r="N83" i="24"/>
  <c r="N210" i="24"/>
  <c r="O131" i="24"/>
  <c r="N106" i="24"/>
  <c r="O106" i="24"/>
  <c r="N80" i="24"/>
  <c r="O80" i="24"/>
  <c r="O44" i="24"/>
  <c r="N44" i="24"/>
  <c r="N29" i="24"/>
  <c r="H233" i="24"/>
  <c r="O20" i="24"/>
  <c r="O123" i="24"/>
  <c r="N123" i="24"/>
  <c r="N131" i="24"/>
  <c r="O90" i="24"/>
  <c r="N90" i="24"/>
  <c r="F36" i="24"/>
  <c r="F174" i="24"/>
  <c r="F9" i="24"/>
  <c r="O101" i="24"/>
  <c r="N101" i="24"/>
  <c r="I11" i="23"/>
  <c r="I8" i="23" s="1"/>
  <c r="O37" i="24"/>
  <c r="J36" i="24"/>
  <c r="F100" i="24"/>
  <c r="O153" i="24"/>
  <c r="N153" i="24"/>
  <c r="I85" i="23"/>
  <c r="J22" i="23"/>
  <c r="I22" i="23"/>
  <c r="O201" i="24"/>
  <c r="J65" i="23"/>
  <c r="I17" i="23" l="1"/>
  <c r="J17" i="23"/>
  <c r="N207" i="24"/>
  <c r="O207" i="24"/>
  <c r="N36" i="24"/>
  <c r="N100" i="24"/>
  <c r="O36" i="24"/>
  <c r="J8" i="23"/>
  <c r="O100" i="24"/>
  <c r="O174" i="24"/>
  <c r="F233" i="24"/>
  <c r="N174" i="24"/>
  <c r="I84" i="23"/>
  <c r="J84" i="23"/>
  <c r="I98" i="23" l="1"/>
  <c r="J98" i="23"/>
  <c r="J37" i="23" l="1"/>
  <c r="I37" i="23" l="1"/>
  <c r="I69" i="23" l="1"/>
  <c r="J69" i="23"/>
  <c r="N19" i="24" l="1"/>
  <c r="I233" i="24" l="1"/>
  <c r="M9" i="24"/>
  <c r="J9" i="24"/>
  <c r="O9" i="24"/>
  <c r="N9" i="24"/>
  <c r="M233" i="24" l="1"/>
  <c r="J233" i="24"/>
  <c r="N233" i="24"/>
  <c r="O233" i="24"/>
</calcChain>
</file>

<file path=xl/sharedStrings.xml><?xml version="1.0" encoding="utf-8"?>
<sst xmlns="http://schemas.openxmlformats.org/spreadsheetml/2006/main" count="727" uniqueCount="380">
  <si>
    <t>ASIGNADO</t>
  </si>
  <si>
    <t xml:space="preserve"> </t>
  </si>
  <si>
    <t>MODIFICADO</t>
  </si>
  <si>
    <t>SALDO</t>
  </si>
  <si>
    <t>A LA FECHA</t>
  </si>
  <si>
    <t>ANUAL</t>
  </si>
  <si>
    <t>PRESUPUESTO</t>
  </si>
  <si>
    <t>MENSUAL</t>
  </si>
  <si>
    <t>OBJETO DEL GASTO</t>
  </si>
  <si>
    <t>EJECUCIÓN</t>
  </si>
  <si>
    <t>PAGADO ACUMUL.</t>
  </si>
  <si>
    <t>% EJEC/  ASIG</t>
  </si>
  <si>
    <t>LEY</t>
  </si>
  <si>
    <t>AJUSTE</t>
  </si>
  <si>
    <t>MODIFIC.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</si>
  <si>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</si>
  <si>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</si>
  <si>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</si>
  <si>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</si>
  <si>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</si>
  <si>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</si>
  <si>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</si>
  <si>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</si>
  <si>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</si>
  <si>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</si>
  <si>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</si>
  <si>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</si>
  <si>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</si>
  <si>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</si>
  <si>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</si>
  <si>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013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</si>
  <si>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</si>
  <si>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</si>
  <si>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</si>
  <si>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</si>
  <si>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</si>
  <si>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</si>
  <si>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</si>
  <si>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</si>
  <si>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</si>
  <si>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</si>
  <si>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</si>
  <si>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</si>
  <si>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</si>
  <si>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</si>
  <si>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</si>
  <si>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</si>
  <si>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</si>
  <si>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</si>
  <si>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</si>
  <si>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</si>
  <si>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</si>
  <si>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</si>
  <si>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</si>
  <si>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</si>
  <si>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</si>
  <si>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</si>
  <si>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</si>
  <si>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</si>
  <si>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</si>
  <si>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</si>
  <si>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</si>
  <si>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</si>
  <si>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</si>
  <si>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</si>
  <si>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</si>
  <si>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</si>
  <si>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</si>
  <si>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</si>
  <si>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</si>
  <si>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</si>
  <si>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</si>
  <si>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</si>
  <si>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</si>
  <si>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</si>
  <si>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</si>
  <si>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</si>
  <si>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</si>
  <si>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</si>
  <si>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</si>
  <si>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</si>
  <si>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</si>
  <si>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</si>
  <si>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</si>
  <si>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</si>
  <si>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</si>
  <si>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</si>
  <si>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</si>
  <si>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OTROS GASTOS DE INF.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</si>
  <si>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</si>
  <si>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</si>
  <si>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</si>
  <si>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</si>
  <si>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</si>
  <si>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</si>
  <si>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</si>
  <si>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</si>
  <si>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</si>
  <si>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</si>
  <si>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</si>
  <si>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</si>
  <si>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</si>
  <si>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</si>
  <si>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161</t>
  </si>
  <si>
    <t>ALMACENAJE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</si>
  <si>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</si>
  <si>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</si>
  <si>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</si>
  <si>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</si>
  <si>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</si>
  <si>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</si>
  <si>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</si>
  <si>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</si>
  <si>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</si>
  <si>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</si>
  <si>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</si>
  <si>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</si>
  <si>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</si>
  <si>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CR.REC.POR S. NO PERS.</t>
  </si>
  <si>
    <t>CRED.REC.POR Alquileres.</t>
  </si>
  <si>
    <t>CRED.REC.POR SERV. BAS.</t>
  </si>
  <si>
    <t>CRED.REC.POR VIÁTICOS</t>
  </si>
  <si>
    <t>CRED. REC. POR TRAN.DE PER</t>
  </si>
  <si>
    <t>CRED. REC. POR SERV. COM.</t>
  </si>
  <si>
    <t>CRED.REC.POR CONSULTORIAS</t>
  </si>
  <si>
    <t>CRED.REC. POR MANTO Y REP.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</si>
  <si>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</si>
  <si>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</si>
  <si>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</si>
  <si>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</si>
  <si>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</si>
  <si>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</si>
  <si>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</si>
  <si>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</si>
  <si>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209</t>
  </si>
  <si>
    <t>OTROS ALIMENTOS Y BEB.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</si>
  <si>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</si>
  <si>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</si>
  <si>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</si>
  <si>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</si>
  <si>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</si>
  <si>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</si>
  <si>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</si>
  <si>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</si>
  <si>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</si>
  <si>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</si>
  <si>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</si>
  <si>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</si>
  <si>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</si>
  <si>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</si>
  <si>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</si>
  <si>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</si>
  <si>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</si>
  <si>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</si>
  <si>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</si>
  <si>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</si>
  <si>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</si>
  <si>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</si>
  <si>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</si>
  <si>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</si>
  <si>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</si>
  <si>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</si>
  <si>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</si>
  <si>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</si>
  <si>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</si>
  <si>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</si>
  <si>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</si>
  <si>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</si>
  <si>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</si>
  <si>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</si>
  <si>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</si>
  <si>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</si>
  <si>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</si>
  <si>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</si>
  <si>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</si>
  <si>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ARTICULOS FARMACEUTICOS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</si>
  <si>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</si>
  <si>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</si>
  <si>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</si>
  <si>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</si>
  <si>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</si>
  <si>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</si>
  <si>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</si>
  <si>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</si>
  <si>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</si>
  <si>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</si>
  <si>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</si>
  <si>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</si>
  <si>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</si>
  <si>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</si>
  <si>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</si>
  <si>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</si>
  <si>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</si>
  <si>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</si>
  <si>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</si>
  <si>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</si>
  <si>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</si>
  <si>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</si>
  <si>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</si>
  <si>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</si>
  <si>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</si>
  <si>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</si>
  <si>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</si>
  <si>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</si>
  <si>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</si>
  <si>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</si>
  <si>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</si>
  <si>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</si>
  <si>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</si>
  <si>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</si>
  <si>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</si>
  <si>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</si>
  <si>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</si>
  <si>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</si>
  <si>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</si>
  <si>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</si>
  <si>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</si>
  <si>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</si>
  <si>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</si>
  <si>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</si>
  <si>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</si>
  <si>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</si>
  <si>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</si>
  <si>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</si>
  <si>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</si>
  <si>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</si>
  <si>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</si>
  <si>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</si>
  <si>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</si>
  <si>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</si>
  <si>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</si>
  <si>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</si>
  <si>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</si>
  <si>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</si>
  <si>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</si>
  <si>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</si>
  <si>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</si>
  <si>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</si>
  <si>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TRANSFERECIAS CORR.</t>
  </si>
  <si>
    <t>600</t>
  </si>
  <si>
    <t>PENSIONES Y JUBILACIONES</t>
  </si>
  <si>
    <t>609</t>
  </si>
  <si>
    <t>610</t>
  </si>
  <si>
    <t>BECAS DE ESTUDIO</t>
  </si>
  <si>
    <t>ADIEST. Y ESTUDIOS</t>
  </si>
  <si>
    <t>640</t>
  </si>
  <si>
    <t>A INSTIT. PUBLICAS</t>
  </si>
  <si>
    <t>641</t>
  </si>
  <si>
    <t>A GOBIERNO CENTRAL</t>
  </si>
  <si>
    <t>660</t>
  </si>
  <si>
    <t>TRANSF. AL EXTERIOR</t>
  </si>
  <si>
    <t>661</t>
  </si>
  <si>
    <t>DONACIONES</t>
  </si>
  <si>
    <t>CUOTA  ORG. CENTROAM.</t>
  </si>
  <si>
    <t>663</t>
  </si>
  <si>
    <t>CUOTA  ORG. INTERAM.</t>
  </si>
  <si>
    <t>664</t>
  </si>
  <si>
    <t>CUOTA A ORG. MUNDIALES</t>
  </si>
  <si>
    <t>TOTAL FUNCIONAMIENTO</t>
  </si>
  <si>
    <t>163</t>
  </si>
  <si>
    <t>GASTOS JUDICIALES</t>
  </si>
  <si>
    <t>GAS</t>
  </si>
  <si>
    <t>Cred. Rec. Por sobresueldos</t>
  </si>
  <si>
    <t>099</t>
  </si>
  <si>
    <t>CRE.REC.POR Cont. Seguridad SOC.</t>
  </si>
  <si>
    <t>132</t>
  </si>
  <si>
    <t>PROMOCION Y PUBLICIDAD</t>
  </si>
  <si>
    <t>162</t>
  </si>
  <si>
    <t>CPMISIONES Y GASTOS BVANCARIOS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</si>
  <si>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</si>
  <si>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</si>
  <si>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</si>
  <si>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</si>
  <si>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</si>
  <si>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</si>
  <si>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MAQ. Y  EQ.  COMUNICACIONES</t>
  </si>
  <si>
    <t>DONATIVOS A PERSONAS</t>
  </si>
  <si>
    <t>096</t>
  </si>
  <si>
    <t>CRED.REC.POR DECIMO III</t>
  </si>
  <si>
    <t>CRED. REC. POR TRANSF.COM</t>
  </si>
  <si>
    <t>MANT. DE EQUIPOS DE COMP.</t>
  </si>
  <si>
    <t>MAQ. Y EQUIPO INDUSTRIAL</t>
  </si>
  <si>
    <t xml:space="preserve">MAQ. Y EQUIPO DE TALLERES </t>
  </si>
  <si>
    <t>DEUDA INTERNA</t>
  </si>
  <si>
    <t xml:space="preserve">COMISIONES, HONORARIOS </t>
  </si>
  <si>
    <t>TEXTOS DE ENSEÑANZAS</t>
  </si>
  <si>
    <t>OTRAS TRANSFERENCIAS</t>
  </si>
  <si>
    <t>CONSULTORIAS</t>
  </si>
  <si>
    <t>CONSULTORIAS Y SERV</t>
  </si>
  <si>
    <t>INDEMNIZ. POR RETIRO VOL.</t>
  </si>
  <si>
    <t>INDEMNIZ. ESPECIALES</t>
  </si>
  <si>
    <t>INTERESES SOBRE OBLIGACIONES.</t>
  </si>
  <si>
    <t>CRED.REC.POR REPUESTOS</t>
  </si>
  <si>
    <t>MAQ. Y EQUIPO ACUEDUCTOS Y RIEGO</t>
  </si>
  <si>
    <t>Maq. Y Equipo Industrial</t>
  </si>
  <si>
    <t>Maq. Y Equipo de Talleres y Almacenes</t>
  </si>
  <si>
    <t>094</t>
  </si>
  <si>
    <t>CRED. REC. GASTOS E REPRES.</t>
  </si>
  <si>
    <t>CR.RECONOCIDO POR MAQ. Y EQ.</t>
  </si>
  <si>
    <t>INTERESES SOBRE PRESTAMOS DIREC.</t>
  </si>
  <si>
    <t>MAT. Y EQUIPO DE SEGURIDAD</t>
  </si>
  <si>
    <t>SERV. TRANSMISIÓN DE DATOS</t>
  </si>
  <si>
    <t>MAQ. Y EQUIPO DE ENERGIA</t>
  </si>
  <si>
    <t>004</t>
  </si>
  <si>
    <t>PERSONAL TRANSITORIO</t>
  </si>
  <si>
    <t>CONSTRUCCIONES POR CONTRATO</t>
  </si>
  <si>
    <t>EDIFICACIONES</t>
  </si>
  <si>
    <t>EDIFICIOS PARA EDUCACION</t>
  </si>
  <si>
    <t>VIAS DE COMUNICACIÓN</t>
  </si>
  <si>
    <t>TOTAL INVERSION</t>
  </si>
  <si>
    <t>OTROS MATERIALES</t>
  </si>
  <si>
    <t>MANT. Y REPARACIÓN MAQ. Y EQUIPO</t>
  </si>
  <si>
    <t>PRODUCTOS DE PAPEL Y CARTON</t>
  </si>
  <si>
    <t>PINTURAS, COLORANTES Y TINTES</t>
  </si>
  <si>
    <t>MATERIALES Y SUMINISTROS COMPUT.</t>
  </si>
  <si>
    <t>MAQUINARIA Y EQUIPO DE TRANSPORTE</t>
  </si>
  <si>
    <t>BECAS DE ESTUDIOS</t>
  </si>
  <si>
    <t>ADIESTRAMIENTO Y ESTUDIOS</t>
  </si>
  <si>
    <t>MAQ. Y EQ. DE COMPUTACION</t>
  </si>
  <si>
    <t>CR. REC. BECAS DE ESTUDIO</t>
  </si>
  <si>
    <t>CD.REC. TEXTILES Y VESTUARIOS</t>
  </si>
  <si>
    <t>CD.REC.POR MATERIALES CONST.</t>
  </si>
  <si>
    <t>EQUIIPO MEDICO, LABORATORIOS</t>
  </si>
  <si>
    <t>INDEMNIZACIONES LABORALES</t>
  </si>
  <si>
    <t>DECIMO TERCER MES</t>
  </si>
  <si>
    <t>CONTRIBUCIÓN SEG. SOCIAL</t>
  </si>
  <si>
    <t>CUOTA PATRONAL SEG.EDUCATIVO</t>
  </si>
  <si>
    <t>RIESGO PROFESIONALES</t>
  </si>
  <si>
    <t>FONDO COMPLEMENTARIO</t>
  </si>
  <si>
    <t>081</t>
  </si>
  <si>
    <t>082</t>
  </si>
  <si>
    <t>089</t>
  </si>
  <si>
    <t>GRATIFICACIÓN O AGUINALDO</t>
  </si>
  <si>
    <t>INCENTIVOS</t>
  </si>
  <si>
    <t>OTROS SERVICIOS PERSONALES</t>
  </si>
  <si>
    <t>CUOTA PATRONAL DE SEGURO SOCIAL</t>
  </si>
  <si>
    <t>MANT. Y REPARACIÓN DE OBRAS</t>
  </si>
  <si>
    <t>UTILES E LABORATORIO</t>
  </si>
  <si>
    <t>MAQ. Y EQUIPO DE CONSTRUCCIÓN</t>
  </si>
  <si>
    <t>TRANSF.CORRIENTES A INSTITUCIONES PRIVADAS</t>
  </si>
  <si>
    <t>SUBSIDIOS CULTURALES Y CIENTIFICOS</t>
  </si>
  <si>
    <t>SERVICIOS COMERCIALES</t>
  </si>
  <si>
    <t>CREDITOS REC. POR MAQUINARIA Y EQUIPO</t>
  </si>
  <si>
    <t>098</t>
  </si>
  <si>
    <t>CRED REC. POR SERVICIOS ESP.</t>
  </si>
  <si>
    <t>SERVICIOS DE TELEFONÍA CELULAR</t>
  </si>
  <si>
    <t>CR.REC.PROD. QUIMICOS Y CONEXOS</t>
  </si>
  <si>
    <t>TRANSPORTE DE BIENES</t>
  </si>
  <si>
    <t>MATERIALES PARA CONSTRUCCION Y MANTO.</t>
  </si>
  <si>
    <t>Mal. Y EQUIPO DE ACUEDUTOS Y RIEGO</t>
  </si>
  <si>
    <t>Mal. Y EQUIPO DE TALLERES Y ALMACENES</t>
  </si>
  <si>
    <t>MATERIAL METÁLICO</t>
  </si>
  <si>
    <t>MATERIALES Y EQUIPO DE SEGURIDAD PÚBLICA</t>
  </si>
  <si>
    <t>UTILES Y MATERIALES DE OFICINA</t>
  </si>
  <si>
    <t>MAQUINARIA Y EQUIPO INDUSTRIAL</t>
  </si>
  <si>
    <t>MAT. Y SUMINISTROS DE COMP.</t>
  </si>
  <si>
    <t>MATERIAL DE PLOMERIA</t>
  </si>
  <si>
    <t>Mal Y EQUIPO DE ENERGIA</t>
  </si>
  <si>
    <t>ALIMENTO PARA ANIMALES</t>
  </si>
  <si>
    <t>INVERSIÓN FINANCIERA</t>
  </si>
  <si>
    <t>ADQUISICIÓN DE INMUEBLES</t>
  </si>
  <si>
    <t>reserva</t>
  </si>
  <si>
    <t>COMPROMISO</t>
  </si>
  <si>
    <t>RESERVA Y COMPROMISO</t>
  </si>
  <si>
    <t>OBJETO DE GASTO</t>
  </si>
  <si>
    <t xml:space="preserve">SALDO </t>
  </si>
  <si>
    <t xml:space="preserve">CUADRO A-6. EJECUCION PRESUPUESTARIA  DE FUNCIONAMIENTO </t>
  </si>
  <si>
    <t>CUADRO A-8.  EJECUCION PRESUPUESTARIA  DE INVERSIONES</t>
  </si>
  <si>
    <t>PIEDRAS Y ARENA</t>
  </si>
  <si>
    <t>OTROA MANTENIMIENTOS Y REPARACIÓN</t>
  </si>
  <si>
    <t>OTROS UTILES Y MATERIALES</t>
  </si>
  <si>
    <t>TRANSFERENCIAS CORR.</t>
  </si>
  <si>
    <t>IMPRESIÓN Y ENCUADERNACIÓN</t>
  </si>
  <si>
    <t>MATERIAL ELECRICO</t>
  </si>
  <si>
    <t>CR. REC. POR TRANF. CORRIENTES</t>
  </si>
  <si>
    <t>CR.REC.POR PROD.PAPEL Y CARTÓN</t>
  </si>
  <si>
    <t xml:space="preserve"> NIVEL DE OBJETO DE GASTO :AL 30 DE MARZO DE 2020</t>
  </si>
  <si>
    <t xml:space="preserve">      A NIVEL DE OBJETO DE GASTO :AL 30 DE MARZO DE 2020</t>
  </si>
  <si>
    <t>INSTALACIONES</t>
  </si>
  <si>
    <t>INSTALACIONES E LIENEAS ELECTRICAS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</si>
</sst>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€]#,##0.00\ ;[$€]\(#,##0.00\);[$€]\-#\ ;@\ "/>
    <numFmt numFmtId="166" formatCode="0.0"/>
    <numFmt numFmtId="171" formatCode="0.00\ "/>
    <numFmt numFmtId="177" formatCode="#,##0\ ;[Red]\-#,##0\ "/>
    <numFmt numFmtId="178" formatCode="0.00\ ;[Red]\-0.00\ "/>
  </numFmts>
  <fonts count="32" x14ac:knownFonts="1">
    <font>
      <sz val="10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7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2060"/>
      <name val="Georgia"/>
      <family val="1"/>
    </font>
    <font>
      <sz val="9"/>
      <color rgb="FF002060"/>
      <name val="Arial"/>
      <family val="2"/>
    </font>
    <font>
      <b/>
      <sz val="9"/>
      <color rgb="FF002060"/>
      <name val="Bookman Old Style"/>
      <family val="1"/>
    </font>
    <font>
      <sz val="9"/>
      <color rgb="FF002060"/>
      <name val="Bookman Old Style"/>
      <family val="1"/>
    </font>
    <font>
      <sz val="8"/>
      <color rgb="FF002060"/>
      <name val="Bookman Old Style"/>
      <family val="1"/>
    </font>
    <font>
      <sz val="7"/>
      <color rgb="FF002060"/>
      <name val="Bookman Old Style"/>
      <family val="1"/>
    </font>
    <font>
      <b/>
      <sz val="7"/>
      <color rgb="FF002060"/>
      <name val="Bookman Old Style"/>
      <family val="1"/>
    </font>
    <font>
      <b/>
      <sz val="9"/>
      <color theme="4" tint="-0.499984740745262"/>
      <name val="Georgia"/>
      <family val="1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7"/>
      <color theme="4" tint="-0.499984740745262"/>
      <name val="Arial"/>
      <family val="2"/>
    </font>
    <font>
      <b/>
      <sz val="9"/>
      <color theme="4" tint="-0.499984740745262"/>
      <name val="Franklin Gothic Book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/>
      <diagonal/>
    </border>
    <border>
      <left style="thin">
        <color theme="3" tint="-0.499984740745262"/>
      </left>
      <right style="thin">
        <color indexed="62"/>
      </right>
      <top/>
      <bottom/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 style="thin">
        <color theme="3" tint="-0.4999847407452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/>
      <right style="thin">
        <color theme="3" tint="-0.499984740745262"/>
      </right>
      <top style="thin">
        <color indexed="62"/>
      </top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2"/>
      </left>
      <right/>
      <top/>
      <bottom/>
      <diagonal/>
    </border>
  </borders>
  <cellStyleXfs count="2">
    <xf numFmtId="0" fontId="0" fillId="0" borderId="0"/>
    <xf numFmtId="164" fontId="14" fillId="0" borderId="0" applyFill="0" applyBorder="0" applyAlignment="0" applyProtection="0"/>
  </cellStyleXfs>
  <cellXfs count="250">
    <xf numFmtId="0" fontId="0" fillId="0" borderId="0" xfId="0"/>
    <xf numFmtId="3" fontId="0" fillId="0" borderId="0" xfId="0" applyNumberFormat="1"/>
    <xf numFmtId="0" fontId="2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ont="1" applyBorder="1"/>
    <xf numFmtId="0" fontId="6" fillId="0" borderId="0" xfId="0" applyFont="1"/>
    <xf numFmtId="0" fontId="9" fillId="0" borderId="0" xfId="0" applyFont="1"/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4" fontId="11" fillId="0" borderId="0" xfId="0" applyNumberFormat="1" applyFont="1" applyFill="1" applyBorder="1" applyProtection="1"/>
    <xf numFmtId="171" fontId="7" fillId="0" borderId="0" xfId="0" applyNumberFormat="1" applyFont="1" applyBorder="1" applyAlignment="1" applyProtection="1">
      <alignment horizontal="left"/>
    </xf>
    <xf numFmtId="171" fontId="1" fillId="0" borderId="0" xfId="0" applyNumberFormat="1" applyFont="1" applyBorder="1" applyAlignment="1" applyProtection="1">
      <alignment horizontal="left"/>
    </xf>
    <xf numFmtId="177" fontId="8" fillId="0" borderId="0" xfId="0" applyNumberFormat="1" applyFont="1" applyFill="1" applyBorder="1" applyProtection="1"/>
    <xf numFmtId="0" fontId="13" fillId="0" borderId="0" xfId="0" applyFont="1"/>
    <xf numFmtId="49" fontId="7" fillId="0" borderId="0" xfId="0" applyNumberFormat="1" applyFont="1" applyBorder="1" applyAlignment="1" applyProtection="1">
      <alignment horizontal="left"/>
    </xf>
    <xf numFmtId="3" fontId="8" fillId="0" borderId="5" xfId="0" applyNumberFormat="1" applyFont="1" applyFill="1" applyBorder="1" applyProtection="1"/>
    <xf numFmtId="177" fontId="5" fillId="0" borderId="0" xfId="0" applyNumberFormat="1" applyFont="1" applyBorder="1" applyAlignment="1">
      <alignment horizontal="center"/>
    </xf>
    <xf numFmtId="0" fontId="2" fillId="0" borderId="0" xfId="0" applyFont="1"/>
    <xf numFmtId="3" fontId="5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10" fillId="0" borderId="6" xfId="0" applyNumberFormat="1" applyFont="1" applyFill="1" applyBorder="1" applyProtection="1"/>
    <xf numFmtId="0" fontId="15" fillId="0" borderId="0" xfId="0" applyFont="1"/>
    <xf numFmtId="3" fontId="12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20" fillId="0" borderId="0" xfId="0" applyFont="1"/>
    <xf numFmtId="3" fontId="21" fillId="0" borderId="0" xfId="0" applyNumberFormat="1" applyFont="1" applyBorder="1" applyAlignment="1" applyProtection="1">
      <alignment horizontal="left"/>
    </xf>
    <xf numFmtId="3" fontId="21" fillId="0" borderId="3" xfId="0" applyNumberFormat="1" applyFont="1" applyBorder="1" applyAlignment="1" applyProtection="1">
      <alignment horizontal="left"/>
    </xf>
    <xf numFmtId="3" fontId="21" fillId="0" borderId="3" xfId="0" applyNumberFormat="1" applyFont="1" applyFill="1" applyBorder="1" applyProtection="1"/>
    <xf numFmtId="3" fontId="21" fillId="0" borderId="8" xfId="0" applyNumberFormat="1" applyFont="1" applyFill="1" applyBorder="1" applyProtection="1"/>
    <xf numFmtId="3" fontId="21" fillId="0" borderId="14" xfId="0" applyNumberFormat="1" applyFont="1" applyFill="1" applyBorder="1" applyProtection="1"/>
    <xf numFmtId="3" fontId="21" fillId="0" borderId="15" xfId="0" applyNumberFormat="1" applyFont="1" applyFill="1" applyBorder="1" applyProtection="1"/>
    <xf numFmtId="3" fontId="22" fillId="0" borderId="3" xfId="0" applyNumberFormat="1" applyFont="1" applyBorder="1"/>
    <xf numFmtId="2" fontId="22" fillId="0" borderId="3" xfId="0" applyNumberFormat="1" applyFont="1" applyBorder="1"/>
    <xf numFmtId="3" fontId="22" fillId="0" borderId="0" xfId="0" applyNumberFormat="1" applyFont="1" applyBorder="1" applyAlignment="1" applyProtection="1">
      <alignment horizontal="left"/>
    </xf>
    <xf numFmtId="3" fontId="22" fillId="0" borderId="3" xfId="0" applyNumberFormat="1" applyFont="1" applyBorder="1" applyAlignment="1" applyProtection="1">
      <alignment horizontal="left"/>
    </xf>
    <xf numFmtId="3" fontId="22" fillId="0" borderId="3" xfId="0" applyNumberFormat="1" applyFont="1" applyFill="1" applyBorder="1" applyProtection="1"/>
    <xf numFmtId="3" fontId="22" fillId="0" borderId="3" xfId="0" applyNumberFormat="1" applyFont="1" applyFill="1" applyBorder="1" applyAlignment="1" applyProtection="1"/>
    <xf numFmtId="3" fontId="22" fillId="0" borderId="8" xfId="0" applyNumberFormat="1" applyFont="1" applyFill="1" applyBorder="1" applyProtection="1"/>
    <xf numFmtId="3" fontId="22" fillId="0" borderId="15" xfId="0" applyNumberFormat="1" applyFont="1" applyFill="1" applyBorder="1" applyProtection="1"/>
    <xf numFmtId="3" fontId="21" fillId="0" borderId="3" xfId="0" applyNumberFormat="1" applyFont="1" applyBorder="1"/>
    <xf numFmtId="3" fontId="22" fillId="0" borderId="0" xfId="0" applyNumberFormat="1" applyFont="1"/>
    <xf numFmtId="3" fontId="22" fillId="0" borderId="15" xfId="0" applyNumberFormat="1" applyFont="1" applyBorder="1"/>
    <xf numFmtId="3" fontId="21" fillId="0" borderId="0" xfId="0" applyNumberFormat="1" applyFont="1"/>
    <xf numFmtId="3" fontId="21" fillId="0" borderId="15" xfId="0" applyNumberFormat="1" applyFont="1" applyBorder="1"/>
    <xf numFmtId="3" fontId="22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1" fillId="0" borderId="3" xfId="0" applyNumberFormat="1" applyFont="1" applyFill="1" applyBorder="1" applyAlignment="1" applyProtection="1"/>
    <xf numFmtId="3" fontId="22" fillId="0" borderId="14" xfId="0" applyNumberFormat="1" applyFont="1" applyBorder="1"/>
    <xf numFmtId="3" fontId="22" fillId="0" borderId="14" xfId="0" applyNumberFormat="1" applyFont="1" applyFill="1" applyBorder="1" applyProtection="1"/>
    <xf numFmtId="3" fontId="22" fillId="0" borderId="0" xfId="0" applyNumberFormat="1" applyFont="1" applyFill="1" applyBorder="1" applyAlignment="1" applyProtection="1">
      <alignment horizontal="left"/>
    </xf>
    <xf numFmtId="3" fontId="23" fillId="0" borderId="0" xfId="0" applyNumberFormat="1" applyFont="1" applyBorder="1" applyAlignment="1" applyProtection="1">
      <alignment horizontal="left"/>
    </xf>
    <xf numFmtId="3" fontId="23" fillId="0" borderId="3" xfId="0" applyNumberFormat="1" applyFont="1" applyBorder="1" applyAlignment="1" applyProtection="1">
      <alignment horizontal="left"/>
    </xf>
    <xf numFmtId="3" fontId="23" fillId="0" borderId="3" xfId="0" applyNumberFormat="1" applyFont="1" applyFill="1" applyBorder="1" applyProtection="1"/>
    <xf numFmtId="3" fontId="23" fillId="0" borderId="0" xfId="0" applyNumberFormat="1" applyFont="1"/>
    <xf numFmtId="3" fontId="23" fillId="0" borderId="3" xfId="0" applyNumberFormat="1" applyFont="1" applyBorder="1"/>
    <xf numFmtId="3" fontId="24" fillId="0" borderId="0" xfId="0" applyNumberFormat="1" applyFont="1" applyBorder="1" applyAlignment="1" applyProtection="1">
      <alignment horizontal="left"/>
    </xf>
    <xf numFmtId="3" fontId="24" fillId="0" borderId="3" xfId="0" applyNumberFormat="1" applyFont="1" applyBorder="1" applyAlignment="1" applyProtection="1">
      <alignment horizontal="left"/>
    </xf>
    <xf numFmtId="3" fontId="24" fillId="0" borderId="3" xfId="0" applyNumberFormat="1" applyFont="1" applyFill="1" applyBorder="1" applyProtection="1"/>
    <xf numFmtId="3" fontId="24" fillId="0" borderId="0" xfId="0" applyNumberFormat="1" applyFont="1"/>
    <xf numFmtId="3" fontId="24" fillId="0" borderId="3" xfId="0" applyNumberFormat="1" applyFont="1" applyBorder="1"/>
    <xf numFmtId="0" fontId="17" fillId="2" borderId="0" xfId="0" applyFont="1" applyFill="1"/>
    <xf numFmtId="3" fontId="22" fillId="0" borderId="3" xfId="0" applyNumberFormat="1" applyFont="1" applyFill="1" applyBorder="1" applyAlignment="1" applyProtection="1">
      <alignment horizontal="right"/>
    </xf>
    <xf numFmtId="3" fontId="21" fillId="0" borderId="17" xfId="0" applyNumberFormat="1" applyFont="1" applyFill="1" applyBorder="1" applyProtection="1"/>
    <xf numFmtId="3" fontId="22" fillId="0" borderId="7" xfId="0" applyNumberFormat="1" applyFont="1" applyBorder="1" applyAlignment="1" applyProtection="1">
      <alignment horizontal="left"/>
    </xf>
    <xf numFmtId="3" fontId="22" fillId="0" borderId="2" xfId="0" applyNumberFormat="1" applyFont="1" applyFill="1" applyBorder="1" applyProtection="1"/>
    <xf numFmtId="3" fontId="21" fillId="0" borderId="7" xfId="0" applyNumberFormat="1" applyFont="1" applyFill="1" applyBorder="1" applyAlignment="1" applyProtection="1"/>
    <xf numFmtId="3" fontId="21" fillId="0" borderId="2" xfId="0" applyNumberFormat="1" applyFont="1" applyFill="1" applyBorder="1" applyProtection="1"/>
    <xf numFmtId="3" fontId="21" fillId="0" borderId="0" xfId="0" applyNumberFormat="1" applyFont="1" applyFill="1" applyBorder="1" applyAlignment="1" applyProtection="1">
      <alignment horizontal="left"/>
    </xf>
    <xf numFmtId="3" fontId="22" fillId="0" borderId="0" xfId="0" applyNumberFormat="1" applyFont="1" applyBorder="1" applyAlignment="1">
      <alignment horizontal="left"/>
    </xf>
    <xf numFmtId="3" fontId="21" fillId="0" borderId="8" xfId="0" applyNumberFormat="1" applyFont="1" applyBorder="1"/>
    <xf numFmtId="3" fontId="25" fillId="0" borderId="0" xfId="0" applyNumberFormat="1" applyFont="1" applyFill="1" applyBorder="1" applyAlignment="1" applyProtection="1">
      <alignment horizontal="left"/>
    </xf>
    <xf numFmtId="3" fontId="25" fillId="0" borderId="0" xfId="0" applyNumberFormat="1" applyFont="1" applyFill="1" applyBorder="1" applyProtection="1"/>
    <xf numFmtId="3" fontId="21" fillId="0" borderId="0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1" fillId="0" borderId="14" xfId="0" applyNumberFormat="1" applyFont="1" applyBorder="1"/>
    <xf numFmtId="3" fontId="22" fillId="0" borderId="8" xfId="0" applyNumberFormat="1" applyFont="1" applyBorder="1"/>
    <xf numFmtId="0" fontId="17" fillId="0" borderId="12" xfId="0" applyFont="1" applyBorder="1"/>
    <xf numFmtId="3" fontId="22" fillId="0" borderId="12" xfId="0" applyNumberFormat="1" applyFont="1" applyBorder="1" applyAlignment="1" applyProtection="1">
      <alignment horizontal="left"/>
    </xf>
    <xf numFmtId="3" fontId="21" fillId="0" borderId="13" xfId="0" applyNumberFormat="1" applyFont="1" applyBorder="1" applyAlignment="1" applyProtection="1">
      <alignment horizontal="left"/>
    </xf>
    <xf numFmtId="3" fontId="21" fillId="0" borderId="13" xfId="0" applyNumberFormat="1" applyFont="1" applyFill="1" applyBorder="1" applyProtection="1"/>
    <xf numFmtId="3" fontId="21" fillId="0" borderId="16" xfId="0" applyNumberFormat="1" applyFont="1" applyFill="1" applyBorder="1" applyProtection="1"/>
    <xf numFmtId="3" fontId="21" fillId="0" borderId="13" xfId="0" applyNumberFormat="1" applyFont="1" applyBorder="1"/>
    <xf numFmtId="3" fontId="18" fillId="0" borderId="0" xfId="0" applyNumberFormat="1" applyFont="1"/>
    <xf numFmtId="3" fontId="21" fillId="0" borderId="19" xfId="0" applyNumberFormat="1" applyFont="1" applyBorder="1"/>
    <xf numFmtId="3" fontId="22" fillId="0" borderId="19" xfId="0" applyNumberFormat="1" applyFont="1" applyBorder="1"/>
    <xf numFmtId="0" fontId="18" fillId="0" borderId="19" xfId="0" applyFont="1" applyBorder="1"/>
    <xf numFmtId="3" fontId="21" fillId="0" borderId="25" xfId="0" applyNumberFormat="1" applyFont="1" applyFill="1" applyBorder="1" applyProtection="1"/>
    <xf numFmtId="3" fontId="22" fillId="0" borderId="25" xfId="0" applyNumberFormat="1" applyFont="1" applyBorder="1"/>
    <xf numFmtId="3" fontId="22" fillId="0" borderId="26" xfId="0" applyNumberFormat="1" applyFont="1" applyBorder="1"/>
    <xf numFmtId="3" fontId="22" fillId="0" borderId="25" xfId="0" applyNumberFormat="1" applyFont="1" applyFill="1" applyBorder="1" applyProtection="1"/>
    <xf numFmtId="3" fontId="22" fillId="0" borderId="26" xfId="0" applyNumberFormat="1" applyFont="1" applyFill="1" applyBorder="1" applyProtection="1"/>
    <xf numFmtId="3" fontId="21" fillId="0" borderId="26" xfId="0" applyNumberFormat="1" applyFont="1" applyFill="1" applyBorder="1" applyProtection="1"/>
    <xf numFmtId="3" fontId="21" fillId="0" borderId="22" xfId="0" applyNumberFormat="1" applyFont="1" applyBorder="1" applyAlignment="1" applyProtection="1">
      <alignment horizontal="left"/>
    </xf>
    <xf numFmtId="3" fontId="21" fillId="0" borderId="19" xfId="0" applyNumberFormat="1" applyFont="1" applyBorder="1" applyAlignment="1" applyProtection="1">
      <alignment horizontal="left"/>
    </xf>
    <xf numFmtId="3" fontId="21" fillId="0" borderId="19" xfId="0" applyNumberFormat="1" applyFont="1" applyFill="1" applyBorder="1" applyProtection="1"/>
    <xf numFmtId="3" fontId="21" fillId="0" borderId="23" xfId="0" applyNumberFormat="1" applyFont="1" applyBorder="1"/>
    <xf numFmtId="3" fontId="22" fillId="0" borderId="22" xfId="0" applyNumberFormat="1" applyFont="1" applyBorder="1" applyAlignment="1" applyProtection="1">
      <alignment horizontal="left"/>
    </xf>
    <xf numFmtId="3" fontId="22" fillId="0" borderId="19" xfId="0" applyNumberFormat="1" applyFont="1" applyBorder="1" applyAlignment="1" applyProtection="1">
      <alignment horizontal="left"/>
    </xf>
    <xf numFmtId="3" fontId="22" fillId="0" borderId="19" xfId="0" applyNumberFormat="1" applyFont="1" applyFill="1" applyBorder="1" applyProtection="1"/>
    <xf numFmtId="3" fontId="22" fillId="0" borderId="19" xfId="0" applyNumberFormat="1" applyFont="1" applyFill="1" applyBorder="1" applyAlignment="1" applyProtection="1"/>
    <xf numFmtId="49" fontId="22" fillId="0" borderId="22" xfId="0" applyNumberFormat="1" applyFont="1" applyBorder="1" applyAlignment="1" applyProtection="1">
      <alignment horizontal="left"/>
    </xf>
    <xf numFmtId="3" fontId="22" fillId="0" borderId="22" xfId="0" applyNumberFormat="1" applyFont="1" applyFill="1" applyBorder="1" applyAlignment="1" applyProtection="1"/>
    <xf numFmtId="3" fontId="21" fillId="0" borderId="22" xfId="0" applyNumberFormat="1" applyFont="1" applyFill="1" applyBorder="1" applyAlignment="1" applyProtection="1"/>
    <xf numFmtId="3" fontId="21" fillId="0" borderId="19" xfId="0" applyNumberFormat="1" applyFont="1" applyFill="1" applyBorder="1" applyAlignment="1" applyProtection="1"/>
    <xf numFmtId="3" fontId="22" fillId="0" borderId="22" xfId="0" applyNumberFormat="1" applyFont="1" applyFill="1" applyBorder="1" applyAlignment="1" applyProtection="1">
      <alignment horizontal="left"/>
    </xf>
    <xf numFmtId="3" fontId="21" fillId="0" borderId="22" xfId="0" applyNumberFormat="1" applyFont="1" applyFill="1" applyBorder="1" applyAlignment="1" applyProtection="1">
      <alignment horizontal="left" vertical="center" wrapText="1"/>
    </xf>
    <xf numFmtId="3" fontId="21" fillId="0" borderId="19" xfId="0" applyNumberFormat="1" applyFont="1" applyFill="1" applyBorder="1" applyAlignment="1" applyProtection="1">
      <alignment vertical="center" wrapText="1"/>
    </xf>
    <xf numFmtId="3" fontId="21" fillId="0" borderId="19" xfId="0" applyNumberFormat="1" applyFont="1" applyFill="1" applyBorder="1" applyAlignment="1"/>
    <xf numFmtId="3" fontId="22" fillId="0" borderId="19" xfId="0" applyNumberFormat="1" applyFont="1" applyFill="1" applyBorder="1" applyAlignment="1" applyProtection="1">
      <alignment horizontal="left" vertical="center" wrapText="1"/>
    </xf>
    <xf numFmtId="3" fontId="22" fillId="0" borderId="19" xfId="0" applyNumberFormat="1" applyFont="1" applyFill="1" applyBorder="1" applyAlignment="1"/>
    <xf numFmtId="0" fontId="0" fillId="0" borderId="0" xfId="0" applyFont="1"/>
    <xf numFmtId="3" fontId="22" fillId="0" borderId="0" xfId="0" applyNumberFormat="1" applyFont="1" applyBorder="1"/>
    <xf numFmtId="0" fontId="27" fillId="0" borderId="0" xfId="0" applyFont="1"/>
    <xf numFmtId="3" fontId="28" fillId="0" borderId="37" xfId="0" applyNumberFormat="1" applyFont="1" applyBorder="1" applyAlignment="1" applyProtection="1">
      <alignment horizontal="left"/>
    </xf>
    <xf numFmtId="3" fontId="28" fillId="0" borderId="19" xfId="0" applyNumberFormat="1" applyFont="1" applyBorder="1" applyAlignment="1" applyProtection="1">
      <alignment horizontal="left"/>
    </xf>
    <xf numFmtId="3" fontId="28" fillId="0" borderId="19" xfId="0" applyNumberFormat="1" applyFont="1" applyFill="1" applyBorder="1" applyProtection="1"/>
    <xf numFmtId="3" fontId="28" fillId="0" borderId="34" xfId="0" applyNumberFormat="1" applyFont="1" applyFill="1" applyBorder="1" applyProtection="1"/>
    <xf numFmtId="3" fontId="28" fillId="0" borderId="32" xfId="0" applyNumberFormat="1" applyFont="1" applyBorder="1"/>
    <xf numFmtId="3" fontId="27" fillId="0" borderId="34" xfId="0" applyNumberFormat="1" applyFont="1" applyBorder="1"/>
    <xf numFmtId="3" fontId="28" fillId="0" borderId="2" xfId="0" applyNumberFormat="1" applyFont="1" applyBorder="1"/>
    <xf numFmtId="49" fontId="27" fillId="0" borderId="37" xfId="0" applyNumberFormat="1" applyFont="1" applyBorder="1" applyAlignment="1" applyProtection="1">
      <alignment horizontal="left"/>
    </xf>
    <xf numFmtId="3" fontId="27" fillId="0" borderId="19" xfId="0" applyNumberFormat="1" applyFont="1" applyBorder="1" applyAlignment="1" applyProtection="1">
      <alignment horizontal="left"/>
    </xf>
    <xf numFmtId="3" fontId="27" fillId="0" borderId="19" xfId="0" applyNumberFormat="1" applyFont="1" applyFill="1" applyBorder="1" applyProtection="1"/>
    <xf numFmtId="3" fontId="27" fillId="0" borderId="19" xfId="0" applyNumberFormat="1" applyFont="1" applyFill="1" applyBorder="1" applyAlignment="1" applyProtection="1"/>
    <xf numFmtId="3" fontId="27" fillId="0" borderId="19" xfId="0" applyNumberFormat="1" applyFont="1" applyBorder="1"/>
    <xf numFmtId="3" fontId="28" fillId="0" borderId="34" xfId="0" applyNumberFormat="1" applyFont="1" applyBorder="1"/>
    <xf numFmtId="3" fontId="27" fillId="0" borderId="37" xfId="0" applyNumberFormat="1" applyFont="1" applyBorder="1" applyAlignment="1" applyProtection="1">
      <alignment horizontal="left"/>
    </xf>
    <xf numFmtId="3" fontId="28" fillId="0" borderId="37" xfId="0" applyNumberFormat="1" applyFont="1" applyFill="1" applyBorder="1" applyAlignment="1" applyProtection="1"/>
    <xf numFmtId="3" fontId="28" fillId="0" borderId="19" xfId="0" applyNumberFormat="1" applyFont="1" applyFill="1" applyBorder="1" applyAlignment="1" applyProtection="1"/>
    <xf numFmtId="3" fontId="27" fillId="0" borderId="37" xfId="0" applyNumberFormat="1" applyFont="1" applyFill="1" applyBorder="1" applyAlignment="1" applyProtection="1"/>
    <xf numFmtId="3" fontId="27" fillId="0" borderId="37" xfId="0" applyNumberFormat="1" applyFont="1" applyFill="1" applyBorder="1" applyAlignment="1" applyProtection="1">
      <alignment horizontal="left"/>
    </xf>
    <xf numFmtId="3" fontId="28" fillId="0" borderId="37" xfId="0" applyNumberFormat="1" applyFont="1" applyFill="1" applyBorder="1" applyAlignment="1" applyProtection="1">
      <alignment horizontal="left" vertical="center" wrapText="1"/>
    </xf>
    <xf numFmtId="3" fontId="28" fillId="0" borderId="19" xfId="0" applyNumberFormat="1" applyFont="1" applyFill="1" applyBorder="1" applyAlignment="1" applyProtection="1">
      <alignment vertical="center" wrapText="1"/>
    </xf>
    <xf numFmtId="3" fontId="28" fillId="0" borderId="19" xfId="0" applyNumberFormat="1" applyFont="1" applyFill="1" applyBorder="1" applyAlignment="1"/>
    <xf numFmtId="3" fontId="28" fillId="0" borderId="34" xfId="0" applyNumberFormat="1" applyFont="1" applyFill="1" applyBorder="1" applyAlignment="1"/>
    <xf numFmtId="3" fontId="27" fillId="0" borderId="19" xfId="0" applyNumberFormat="1" applyFont="1" applyFill="1" applyBorder="1" applyAlignment="1" applyProtection="1">
      <alignment horizontal="left" vertical="center" wrapText="1"/>
    </xf>
    <xf numFmtId="3" fontId="27" fillId="0" borderId="19" xfId="0" applyNumberFormat="1" applyFont="1" applyFill="1" applyBorder="1" applyAlignment="1"/>
    <xf numFmtId="3" fontId="28" fillId="0" borderId="19" xfId="0" applyNumberFormat="1" applyFont="1" applyBorder="1"/>
    <xf numFmtId="3" fontId="27" fillId="0" borderId="2" xfId="0" applyNumberFormat="1" applyFont="1" applyBorder="1"/>
    <xf numFmtId="3" fontId="28" fillId="0" borderId="37" xfId="0" applyNumberFormat="1" applyFont="1" applyFill="1" applyBorder="1" applyAlignment="1" applyProtection="1">
      <alignment horizontal="left"/>
    </xf>
    <xf numFmtId="3" fontId="27" fillId="0" borderId="38" xfId="0" applyNumberFormat="1" applyFont="1" applyBorder="1" applyAlignment="1" applyProtection="1">
      <alignment horizontal="left"/>
    </xf>
    <xf numFmtId="3" fontId="28" fillId="0" borderId="18" xfId="0" applyNumberFormat="1" applyFont="1" applyBorder="1" applyAlignment="1" applyProtection="1">
      <alignment horizontal="left"/>
    </xf>
    <xf numFmtId="3" fontId="28" fillId="0" borderId="18" xfId="0" applyNumberFormat="1" applyFont="1" applyFill="1" applyBorder="1" applyProtection="1"/>
    <xf numFmtId="3" fontId="28" fillId="0" borderId="21" xfId="0" applyNumberFormat="1" applyFont="1" applyFill="1" applyBorder="1" applyProtection="1"/>
    <xf numFmtId="3" fontId="28" fillId="0" borderId="35" xfId="0" applyNumberFormat="1" applyFont="1" applyFill="1" applyBorder="1" applyProtection="1"/>
    <xf numFmtId="3" fontId="28" fillId="0" borderId="33" xfId="0" applyNumberFormat="1" applyFont="1" applyBorder="1"/>
    <xf numFmtId="171" fontId="27" fillId="0" borderId="0" xfId="0" applyNumberFormat="1" applyFont="1" applyBorder="1" applyAlignment="1" applyProtection="1">
      <alignment horizontal="left"/>
    </xf>
    <xf numFmtId="171" fontId="29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Fill="1" applyBorder="1" applyProtection="1"/>
    <xf numFmtId="177" fontId="28" fillId="0" borderId="0" xfId="0" applyNumberFormat="1" applyFont="1" applyFill="1" applyBorder="1" applyProtection="1"/>
    <xf numFmtId="166" fontId="30" fillId="0" borderId="0" xfId="0" applyNumberFormat="1" applyFont="1" applyBorder="1" applyAlignment="1">
      <alignment horizontal="right"/>
    </xf>
    <xf numFmtId="49" fontId="28" fillId="0" borderId="37" xfId="0" applyNumberFormat="1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3" fontId="25" fillId="0" borderId="0" xfId="0" applyNumberFormat="1" applyFont="1" applyFill="1" applyBorder="1" applyAlignment="1" applyProtection="1"/>
    <xf numFmtId="3" fontId="25" fillId="0" borderId="0" xfId="0" applyNumberFormat="1" applyFont="1" applyBorder="1"/>
    <xf numFmtId="3" fontId="24" fillId="0" borderId="0" xfId="0" applyNumberFormat="1" applyFont="1" applyBorder="1"/>
    <xf numFmtId="2" fontId="24" fillId="0" borderId="0" xfId="0" applyNumberFormat="1" applyFont="1" applyBorder="1"/>
    <xf numFmtId="3" fontId="22" fillId="0" borderId="39" xfId="0" applyNumberFormat="1" applyFont="1" applyFill="1" applyBorder="1" applyProtection="1"/>
    <xf numFmtId="3" fontId="21" fillId="0" borderId="40" xfId="0" applyNumberFormat="1" applyFont="1" applyFill="1" applyBorder="1" applyProtection="1"/>
    <xf numFmtId="3" fontId="22" fillId="0" borderId="48" xfId="0" applyNumberFormat="1" applyFont="1" applyBorder="1"/>
    <xf numFmtId="3" fontId="21" fillId="0" borderId="48" xfId="0" applyNumberFormat="1" applyFont="1" applyFill="1" applyBorder="1" applyProtection="1"/>
    <xf numFmtId="3" fontId="21" fillId="0" borderId="48" xfId="0" applyNumberFormat="1" applyFont="1" applyFill="1" applyBorder="1" applyAlignment="1" applyProtection="1"/>
    <xf numFmtId="3" fontId="21" fillId="0" borderId="48" xfId="0" applyNumberFormat="1" applyFont="1" applyBorder="1"/>
    <xf numFmtId="3" fontId="22" fillId="0" borderId="48" xfId="0" applyNumberFormat="1" applyFont="1" applyBorder="1" applyAlignment="1" applyProtection="1">
      <alignment horizontal="left"/>
    </xf>
    <xf numFmtId="3" fontId="22" fillId="0" borderId="48" xfId="0" applyNumberFormat="1" applyFont="1" applyFill="1" applyBorder="1" applyProtection="1"/>
    <xf numFmtId="0" fontId="18" fillId="0" borderId="48" xfId="0" applyFont="1" applyBorder="1"/>
    <xf numFmtId="3" fontId="22" fillId="0" borderId="48" xfId="0" applyNumberFormat="1" applyFont="1" applyFill="1" applyBorder="1" applyAlignment="1" applyProtection="1"/>
    <xf numFmtId="3" fontId="21" fillId="0" borderId="48" xfId="0" applyNumberFormat="1" applyFont="1" applyBorder="1" applyAlignment="1" applyProtection="1">
      <alignment horizontal="left"/>
    </xf>
    <xf numFmtId="0" fontId="9" fillId="0" borderId="0" xfId="0" applyFont="1" applyBorder="1"/>
    <xf numFmtId="3" fontId="22" fillId="0" borderId="39" xfId="0" applyNumberFormat="1" applyFont="1" applyFill="1" applyBorder="1" applyAlignment="1" applyProtection="1"/>
    <xf numFmtId="3" fontId="22" fillId="0" borderId="0" xfId="0" applyNumberFormat="1" applyFont="1" applyFill="1" applyBorder="1" applyProtection="1"/>
    <xf numFmtId="3" fontId="22" fillId="0" borderId="50" xfId="0" applyNumberFormat="1" applyFont="1" applyFill="1" applyBorder="1" applyProtection="1"/>
    <xf numFmtId="3" fontId="22" fillId="0" borderId="39" xfId="0" applyNumberFormat="1" applyFont="1" applyBorder="1"/>
    <xf numFmtId="0" fontId="23" fillId="0" borderId="19" xfId="0" applyFont="1" applyBorder="1"/>
    <xf numFmtId="3" fontId="31" fillId="0" borderId="0" xfId="0" applyNumberFormat="1" applyFont="1"/>
    <xf numFmtId="3" fontId="21" fillId="0" borderId="49" xfId="0" applyNumberFormat="1" applyFont="1" applyBorder="1"/>
    <xf numFmtId="3" fontId="21" fillId="0" borderId="21" xfId="0" applyNumberFormat="1" applyFont="1" applyBorder="1"/>
    <xf numFmtId="3" fontId="21" fillId="0" borderId="39" xfId="0" applyNumberFormat="1" applyFont="1" applyFill="1" applyBorder="1" applyProtection="1"/>
    <xf numFmtId="3" fontId="24" fillId="0" borderId="39" xfId="0" applyNumberFormat="1" applyFont="1" applyBorder="1"/>
    <xf numFmtId="3" fontId="21" fillId="0" borderId="54" xfId="0" applyNumberFormat="1" applyFont="1" applyFill="1" applyBorder="1" applyProtection="1"/>
    <xf numFmtId="3" fontId="21" fillId="0" borderId="39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27" fillId="3" borderId="51" xfId="0" applyFont="1" applyFill="1" applyBorder="1"/>
    <xf numFmtId="0" fontId="28" fillId="3" borderId="51" xfId="0" applyFont="1" applyFill="1" applyBorder="1" applyAlignment="1">
      <alignment horizontal="center"/>
    </xf>
    <xf numFmtId="0" fontId="27" fillId="3" borderId="52" xfId="0" applyFont="1" applyFill="1" applyBorder="1"/>
    <xf numFmtId="0" fontId="28" fillId="3" borderId="52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3" fontId="21" fillId="4" borderId="20" xfId="0" applyNumberFormat="1" applyFont="1" applyFill="1" applyBorder="1" applyAlignment="1">
      <alignment horizontal="center"/>
    </xf>
    <xf numFmtId="3" fontId="21" fillId="4" borderId="20" xfId="0" applyNumberFormat="1" applyFont="1" applyFill="1" applyBorder="1" applyAlignment="1" applyProtection="1">
      <alignment horizontal="center"/>
    </xf>
    <xf numFmtId="3" fontId="21" fillId="4" borderId="24" xfId="0" applyNumberFormat="1" applyFont="1" applyFill="1" applyBorder="1" applyAlignment="1" applyProtection="1">
      <alignment horizontal="center"/>
    </xf>
    <xf numFmtId="3" fontId="25" fillId="4" borderId="53" xfId="0" applyNumberFormat="1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 vertical="center" wrapText="1"/>
    </xf>
    <xf numFmtId="178" fontId="21" fillId="4" borderId="20" xfId="0" applyNumberFormat="1" applyFont="1" applyFill="1" applyBorder="1" applyAlignment="1">
      <alignment horizontal="center"/>
    </xf>
    <xf numFmtId="3" fontId="25" fillId="4" borderId="4" xfId="0" applyNumberFormat="1" applyFont="1" applyFill="1" applyBorder="1" applyAlignment="1">
      <alignment horizontal="center"/>
    </xf>
    <xf numFmtId="3" fontId="25" fillId="4" borderId="4" xfId="0" applyNumberFormat="1" applyFont="1" applyFill="1" applyBorder="1" applyAlignment="1" applyProtection="1">
      <alignment horizontal="center"/>
    </xf>
    <xf numFmtId="3" fontId="25" fillId="4" borderId="4" xfId="0" applyNumberFormat="1" applyFont="1" applyFill="1" applyBorder="1" applyAlignment="1">
      <alignment horizontal="center" vertical="center" wrapText="1"/>
    </xf>
    <xf numFmtId="3" fontId="25" fillId="4" borderId="39" xfId="0" applyNumberFormat="1" applyFont="1" applyFill="1" applyBorder="1" applyAlignment="1">
      <alignment horizontal="center"/>
    </xf>
    <xf numFmtId="3" fontId="21" fillId="0" borderId="50" xfId="0" applyNumberFormat="1" applyFont="1" applyFill="1" applyBorder="1" applyProtection="1"/>
    <xf numFmtId="166" fontId="21" fillId="0" borderId="29" xfId="0" applyNumberFormat="1" applyFont="1" applyBorder="1"/>
    <xf numFmtId="166" fontId="21" fillId="0" borderId="30" xfId="0" applyNumberFormat="1" applyFont="1" applyBorder="1"/>
    <xf numFmtId="166" fontId="22" fillId="0" borderId="30" xfId="0" applyNumberFormat="1" applyFont="1" applyBorder="1"/>
    <xf numFmtId="166" fontId="21" fillId="0" borderId="3" xfId="0" applyNumberFormat="1" applyFont="1" applyBorder="1"/>
    <xf numFmtId="166" fontId="22" fillId="0" borderId="3" xfId="0" applyNumberFormat="1" applyFont="1" applyBorder="1"/>
    <xf numFmtId="166" fontId="23" fillId="0" borderId="3" xfId="0" applyNumberFormat="1" applyFont="1" applyBorder="1"/>
    <xf numFmtId="166" fontId="24" fillId="0" borderId="3" xfId="0" applyNumberFormat="1" applyFont="1" applyBorder="1"/>
    <xf numFmtId="166" fontId="22" fillId="0" borderId="48" xfId="0" applyNumberFormat="1" applyFont="1" applyBorder="1"/>
    <xf numFmtId="166" fontId="21" fillId="0" borderId="48" xfId="0" applyNumberFormat="1" applyFont="1" applyBorder="1"/>
    <xf numFmtId="166" fontId="21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1" fillId="4" borderId="3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171" fontId="21" fillId="4" borderId="27" xfId="0" applyNumberFormat="1" applyFont="1" applyFill="1" applyBorder="1" applyAlignment="1" applyProtection="1">
      <alignment horizontal="center" vertical="center" wrapText="1"/>
    </xf>
    <xf numFmtId="3" fontId="21" fillId="4" borderId="27" xfId="0" applyNumberFormat="1" applyFont="1" applyFill="1" applyBorder="1" applyAlignment="1" applyProtection="1">
      <alignment horizontal="center" vertical="center" wrapText="1"/>
    </xf>
    <xf numFmtId="49" fontId="21" fillId="4" borderId="31" xfId="0" applyNumberFormat="1" applyFont="1" applyFill="1" applyBorder="1" applyAlignment="1">
      <alignment horizontal="center" vertical="center" wrapText="1"/>
    </xf>
    <xf numFmtId="3" fontId="21" fillId="4" borderId="42" xfId="0" applyNumberFormat="1" applyFont="1" applyFill="1" applyBorder="1" applyAlignment="1" applyProtection="1">
      <alignment horizontal="center" vertical="center" wrapText="1"/>
    </xf>
    <xf numFmtId="3" fontId="21" fillId="4" borderId="43" xfId="0" applyNumberFormat="1" applyFont="1" applyFill="1" applyBorder="1" applyAlignment="1" applyProtection="1">
      <alignment horizontal="center" vertical="center" wrapText="1"/>
    </xf>
    <xf numFmtId="3" fontId="21" fillId="4" borderId="24" xfId="0" applyNumberFormat="1" applyFont="1" applyFill="1" applyBorder="1" applyAlignment="1" applyProtection="1">
      <alignment horizontal="center" vertical="center" wrapText="1"/>
    </xf>
    <xf numFmtId="3" fontId="21" fillId="4" borderId="44" xfId="0" applyNumberFormat="1" applyFont="1" applyFill="1" applyBorder="1" applyAlignment="1" applyProtection="1">
      <alignment horizontal="center" vertical="center" wrapText="1"/>
    </xf>
    <xf numFmtId="3" fontId="21" fillId="4" borderId="23" xfId="0" applyNumberFormat="1" applyFont="1" applyFill="1" applyBorder="1" applyAlignment="1" applyProtection="1">
      <alignment horizontal="center" vertical="center" wrapText="1"/>
    </xf>
    <xf numFmtId="3" fontId="21" fillId="4" borderId="19" xfId="0" applyNumberFormat="1" applyFont="1" applyFill="1" applyBorder="1" applyAlignment="1" applyProtection="1">
      <alignment horizontal="center" vertical="center" wrapText="1"/>
    </xf>
    <xf numFmtId="3" fontId="21" fillId="4" borderId="20" xfId="0" applyNumberFormat="1" applyFont="1" applyFill="1" applyBorder="1" applyAlignment="1" applyProtection="1">
      <alignment horizontal="center" vertical="center" wrapText="1"/>
    </xf>
    <xf numFmtId="49" fontId="21" fillId="4" borderId="29" xfId="0" applyNumberFormat="1" applyFont="1" applyFill="1" applyBorder="1" applyAlignment="1">
      <alignment horizontal="center" vertical="center" wrapText="1"/>
    </xf>
    <xf numFmtId="49" fontId="21" fillId="4" borderId="30" xfId="0" applyNumberFormat="1" applyFont="1" applyFill="1" applyBorder="1" applyAlignment="1">
      <alignment horizontal="center" vertical="center" wrapText="1"/>
    </xf>
    <xf numFmtId="49" fontId="21" fillId="4" borderId="41" xfId="0" applyNumberFormat="1" applyFont="1" applyFill="1" applyBorder="1" applyAlignment="1">
      <alignment horizontal="center" vertical="center" wrapText="1"/>
    </xf>
    <xf numFmtId="49" fontId="21" fillId="4" borderId="28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171" fontId="21" fillId="4" borderId="42" xfId="0" applyNumberFormat="1" applyFont="1" applyFill="1" applyBorder="1" applyAlignment="1" applyProtection="1">
      <alignment horizontal="center" vertical="center" wrapText="1"/>
    </xf>
    <xf numFmtId="171" fontId="21" fillId="4" borderId="45" xfId="0" applyNumberFormat="1" applyFont="1" applyFill="1" applyBorder="1" applyAlignment="1" applyProtection="1">
      <alignment horizontal="center" vertical="center" wrapText="1"/>
    </xf>
    <xf numFmtId="171" fontId="21" fillId="4" borderId="43" xfId="0" applyNumberFormat="1" applyFont="1" applyFill="1" applyBorder="1" applyAlignment="1" applyProtection="1">
      <alignment horizontal="center" vertical="center" wrapText="1"/>
    </xf>
    <xf numFmtId="171" fontId="21" fillId="4" borderId="24" xfId="0" applyNumberFormat="1" applyFont="1" applyFill="1" applyBorder="1" applyAlignment="1" applyProtection="1">
      <alignment horizontal="center" vertical="center" wrapText="1"/>
    </xf>
    <xf numFmtId="171" fontId="21" fillId="4" borderId="1" xfId="0" applyNumberFormat="1" applyFont="1" applyFill="1" applyBorder="1" applyAlignment="1" applyProtection="1">
      <alignment horizontal="center" vertical="center" wrapText="1"/>
    </xf>
    <xf numFmtId="171" fontId="21" fillId="4" borderId="44" xfId="0" applyNumberFormat="1" applyFont="1" applyFill="1" applyBorder="1" applyAlignment="1" applyProtection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/>
    </xf>
    <xf numFmtId="3" fontId="25" fillId="4" borderId="9" xfId="0" applyNumberFormat="1" applyFont="1" applyFill="1" applyBorder="1" applyAlignment="1" applyProtection="1">
      <alignment horizontal="center" vertical="center" wrapText="1"/>
    </xf>
    <xf numFmtId="166" fontId="21" fillId="4" borderId="29" xfId="0" applyNumberFormat="1" applyFont="1" applyFill="1" applyBorder="1" applyAlignment="1">
      <alignment horizontal="center" vertical="center" wrapText="1"/>
    </xf>
    <xf numFmtId="166" fontId="21" fillId="4" borderId="30" xfId="0" applyNumberFormat="1" applyFont="1" applyFill="1" applyBorder="1" applyAlignment="1">
      <alignment horizontal="center" vertical="center" wrapText="1"/>
    </xf>
    <xf numFmtId="166" fontId="21" fillId="4" borderId="41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Border="1" applyAlignment="1" applyProtection="1">
      <alignment horizontal="left"/>
    </xf>
    <xf numFmtId="0" fontId="26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3399"/>
      <color rgb="FF062948"/>
      <color rgb="FFFFFFCC"/>
      <color rgb="FFFFCCFF"/>
      <color rgb="FF0066CC"/>
      <color rgb="FF0033CC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F00"/>
  </sheetPr>
  <dimension ref="A1:T238"/>
  <sheetViews>
    <sheetView showGridLines="0" showZeros="0" tabSelected="1" topLeftCell="A2" workbookViewId="0">
      <pane ySplit="2145" topLeftCell="A2" activePane="bottomLeft"/>
      <selection activeCell="B3" sqref="B3:O3"/>
      <selection pane="bottomLeft" activeCell="R212" sqref="R212"/>
    </sheetView>
  </sheetViews>
  <sheetFormatPr baseColWidth="10" defaultColWidth="11.42578125" defaultRowHeight="12.75" x14ac:dyDescent="0.2"/>
  <cols>
    <col min="1" max="1" width="1.7109375" style="26" customWidth="1"/>
    <col min="2" max="2" width="4.85546875" style="28" customWidth="1"/>
    <col min="3" max="3" width="35.42578125" style="28" customWidth="1"/>
    <col min="4" max="4" width="12.7109375" style="28" customWidth="1"/>
    <col min="5" max="6" width="16.140625" style="28" customWidth="1"/>
    <col min="7" max="8" width="12.28515625" style="28" customWidth="1"/>
    <col min="9" max="9" width="12" style="28" customWidth="1"/>
    <col min="10" max="11" width="0.140625" style="28" hidden="1" customWidth="1"/>
    <col min="12" max="12" width="11.140625" style="28" customWidth="1"/>
    <col min="13" max="13" width="12.140625" style="28" customWidth="1"/>
    <col min="14" max="14" width="13.140625" style="28" hidden="1" customWidth="1"/>
    <col min="15" max="15" width="9.42578125" style="28" customWidth="1"/>
    <col min="16" max="16" width="11.42578125" customWidth="1"/>
    <col min="17" max="17" width="0.5703125" customWidth="1"/>
  </cols>
  <sheetData>
    <row r="1" spans="2:17" hidden="1" x14ac:dyDescent="0.2"/>
    <row r="2" spans="2:17" x14ac:dyDescent="0.2">
      <c r="B2" s="213" t="s">
        <v>366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17" x14ac:dyDescent="0.2">
      <c r="B3" s="213" t="s">
        <v>376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2:17" ht="6.7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7" ht="0.75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7" x14ac:dyDescent="0.2">
      <c r="B6" s="214" t="s">
        <v>8</v>
      </c>
      <c r="C6" s="215"/>
      <c r="D6" s="216" t="s">
        <v>6</v>
      </c>
      <c r="E6" s="216"/>
      <c r="F6" s="216"/>
      <c r="G6" s="216"/>
      <c r="H6" s="217" t="s">
        <v>9</v>
      </c>
      <c r="I6" s="217"/>
      <c r="J6" s="223" t="s">
        <v>363</v>
      </c>
      <c r="K6" s="223"/>
      <c r="L6" s="217" t="s">
        <v>10</v>
      </c>
      <c r="M6" s="217" t="s">
        <v>3</v>
      </c>
      <c r="N6" s="217"/>
      <c r="O6" s="229" t="s">
        <v>11</v>
      </c>
    </row>
    <row r="7" spans="2:17" ht="17.100000000000001" customHeight="1" x14ac:dyDescent="0.2">
      <c r="B7" s="214"/>
      <c r="C7" s="215"/>
      <c r="D7" s="216"/>
      <c r="E7" s="216"/>
      <c r="F7" s="216"/>
      <c r="G7" s="216"/>
      <c r="H7" s="217"/>
      <c r="I7" s="217"/>
      <c r="J7" s="224"/>
      <c r="K7" s="224"/>
      <c r="L7" s="217"/>
      <c r="M7" s="217"/>
      <c r="N7" s="217"/>
      <c r="O7" s="229"/>
    </row>
    <row r="8" spans="2:17" ht="15" customHeight="1" x14ac:dyDescent="0.2">
      <c r="B8" s="214"/>
      <c r="C8" s="215"/>
      <c r="D8" s="191" t="s">
        <v>12</v>
      </c>
      <c r="E8" s="191" t="s">
        <v>13</v>
      </c>
      <c r="F8" s="191" t="s">
        <v>2</v>
      </c>
      <c r="G8" s="191" t="s">
        <v>0</v>
      </c>
      <c r="H8" s="192" t="s">
        <v>7</v>
      </c>
      <c r="I8" s="193" t="s">
        <v>15</v>
      </c>
      <c r="J8" s="194"/>
      <c r="K8" s="195" t="s">
        <v>361</v>
      </c>
      <c r="L8" s="217"/>
      <c r="M8" s="196" t="s">
        <v>16</v>
      </c>
      <c r="N8" s="197" t="s">
        <v>5</v>
      </c>
      <c r="O8" s="229"/>
    </row>
    <row r="9" spans="2:17" x14ac:dyDescent="0.2">
      <c r="B9" s="97" t="s">
        <v>17</v>
      </c>
      <c r="C9" s="98" t="s">
        <v>18</v>
      </c>
      <c r="D9" s="99">
        <f>SUM(D10+D14+D18+D19+D20+D25+D29)</f>
        <v>94945872</v>
      </c>
      <c r="E9" s="99">
        <f t="shared" ref="E9:L9" si="0">SUM(E10+E14+E18+E19+E20+E25+E29)</f>
        <v>-1023328</v>
      </c>
      <c r="F9" s="99">
        <f t="shared" si="0"/>
        <v>93922544</v>
      </c>
      <c r="G9" s="99">
        <f t="shared" si="0"/>
        <v>22833330</v>
      </c>
      <c r="H9" s="99">
        <f t="shared" si="0"/>
        <v>6251522.4780000011</v>
      </c>
      <c r="I9" s="99">
        <f>SUM(I10+I14+I18+I19+I20+I25+I29)</f>
        <v>18611036.728</v>
      </c>
      <c r="J9" s="99">
        <f t="shared" ref="J9:J35" si="1">+I9+K9</f>
        <v>18611036.728</v>
      </c>
      <c r="K9" s="99">
        <f t="shared" ref="K9" si="2">SUM(K10+K14+K18+K19+K20+K25+K29)</f>
        <v>0</v>
      </c>
      <c r="L9" s="99">
        <f t="shared" si="0"/>
        <v>17761386.609999999</v>
      </c>
      <c r="M9" s="100">
        <f>+G9-I9</f>
        <v>4222293.2719999999</v>
      </c>
      <c r="N9" s="100">
        <f>+F9-I9</f>
        <v>75311507.272</v>
      </c>
      <c r="O9" s="203">
        <f>+I9*100/G9</f>
        <v>81.508201948642622</v>
      </c>
      <c r="Q9">
        <v>12359514.250000002</v>
      </c>
    </row>
    <row r="10" spans="2:17" ht="17.25" customHeight="1" x14ac:dyDescent="0.25">
      <c r="B10" s="97" t="s">
        <v>19</v>
      </c>
      <c r="C10" s="98" t="s">
        <v>20</v>
      </c>
      <c r="D10" s="99">
        <f>SUM(D11:D13)</f>
        <v>67812363</v>
      </c>
      <c r="E10" s="99">
        <f>SUM(E11:E13)</f>
        <v>-565328</v>
      </c>
      <c r="F10" s="99">
        <f>+F11+F12+F13</f>
        <v>67247035</v>
      </c>
      <c r="G10" s="99">
        <f>SUM(G11:G13)</f>
        <v>16583941</v>
      </c>
      <c r="H10" s="99">
        <f>SUM(H11:H13)</f>
        <v>4711400.9580000006</v>
      </c>
      <c r="I10" s="99">
        <f>SUM(I11:I13)</f>
        <v>13277727.198000001</v>
      </c>
      <c r="J10" s="103">
        <f t="shared" si="1"/>
        <v>13277727.198000001</v>
      </c>
      <c r="K10" s="99">
        <f>SUM(K11:K13)</f>
        <v>0</v>
      </c>
      <c r="L10" s="99">
        <f>SUM(L11:L13)</f>
        <v>13277727.810000001</v>
      </c>
      <c r="M10" s="88">
        <f t="shared" ref="M10" si="3">+G10-J10</f>
        <v>3306213.8019999992</v>
      </c>
      <c r="N10" s="88">
        <f t="shared" ref="N10:N86" si="4">+F10-I10</f>
        <v>53969307.802000001</v>
      </c>
      <c r="O10" s="204">
        <f>+I10*100/G10</f>
        <v>80.063762877593462</v>
      </c>
      <c r="Q10">
        <v>8566326.2400000002</v>
      </c>
    </row>
    <row r="11" spans="2:17" ht="13.5" x14ac:dyDescent="0.25">
      <c r="B11" s="101" t="s">
        <v>21</v>
      </c>
      <c r="C11" s="102" t="s">
        <v>20</v>
      </c>
      <c r="D11" s="103">
        <v>58835027</v>
      </c>
      <c r="E11" s="104">
        <v>-395428</v>
      </c>
      <c r="F11" s="103">
        <f t="shared" ref="F11:F86" si="5">+D11+E11</f>
        <v>58439599</v>
      </c>
      <c r="G11" s="103">
        <v>14199221</v>
      </c>
      <c r="H11" s="103">
        <v>4396387.45</v>
      </c>
      <c r="I11" s="89">
        <f>+H11+Q11</f>
        <v>12652842.460000001</v>
      </c>
      <c r="J11" s="103">
        <f t="shared" si="1"/>
        <v>12652842.460000001</v>
      </c>
      <c r="K11" s="103"/>
      <c r="L11" s="103">
        <v>12652842.460000001</v>
      </c>
      <c r="M11" s="89">
        <f>+G11-I11</f>
        <v>1546378.5399999991</v>
      </c>
      <c r="N11" s="89">
        <f>+F11-I11</f>
        <v>45786756.539999999</v>
      </c>
      <c r="O11" s="205">
        <f t="shared" ref="O11:O86" si="6">+I11*100/G11</f>
        <v>89.109412833281482</v>
      </c>
      <c r="Q11">
        <v>8256455.0099999998</v>
      </c>
    </row>
    <row r="12" spans="2:17" ht="13.5" x14ac:dyDescent="0.25">
      <c r="B12" s="101" t="s">
        <v>22</v>
      </c>
      <c r="C12" s="102" t="s">
        <v>23</v>
      </c>
      <c r="D12" s="103">
        <v>2965504</v>
      </c>
      <c r="E12" s="103">
        <v>-169900</v>
      </c>
      <c r="F12" s="103">
        <f t="shared" si="5"/>
        <v>2795604</v>
      </c>
      <c r="G12" s="103">
        <v>487276</v>
      </c>
      <c r="H12" s="103">
        <v>164640.068</v>
      </c>
      <c r="I12" s="89">
        <f>+H12+Q12</f>
        <v>440035.12800000003</v>
      </c>
      <c r="J12" s="103">
        <f t="shared" si="1"/>
        <v>440035.12800000003</v>
      </c>
      <c r="K12" s="103"/>
      <c r="L12" s="103">
        <v>440035.74</v>
      </c>
      <c r="M12" s="89">
        <f t="shared" ref="M12:M55" si="7">+G12-I12</f>
        <v>47240.871999999974</v>
      </c>
      <c r="N12" s="89">
        <f>+F12-I12</f>
        <v>2355568.872</v>
      </c>
      <c r="O12" s="205">
        <f>+I12*100/G12</f>
        <v>90.305110040305706</v>
      </c>
      <c r="Q12">
        <v>275395.06</v>
      </c>
    </row>
    <row r="13" spans="2:17" ht="13.5" x14ac:dyDescent="0.25">
      <c r="B13" s="101" t="s">
        <v>24</v>
      </c>
      <c r="C13" s="102" t="s">
        <v>25</v>
      </c>
      <c r="D13" s="103">
        <v>6011832</v>
      </c>
      <c r="E13" s="103">
        <v>0</v>
      </c>
      <c r="F13" s="103">
        <f>+D13+E13</f>
        <v>6011832</v>
      </c>
      <c r="G13" s="103">
        <v>1897444</v>
      </c>
      <c r="H13" s="103">
        <v>150373.44</v>
      </c>
      <c r="I13" s="89">
        <f>+H13+Q13</f>
        <v>184849.61</v>
      </c>
      <c r="J13" s="103">
        <f t="shared" si="1"/>
        <v>184849.61</v>
      </c>
      <c r="K13" s="103"/>
      <c r="L13" s="103">
        <v>184849.61</v>
      </c>
      <c r="M13" s="89">
        <f t="shared" si="7"/>
        <v>1712594.3900000001</v>
      </c>
      <c r="N13" s="89">
        <f t="shared" si="4"/>
        <v>5826982.3899999997</v>
      </c>
      <c r="O13" s="205">
        <f t="shared" si="6"/>
        <v>9.7420324394290425</v>
      </c>
      <c r="Q13">
        <v>34476.17</v>
      </c>
    </row>
    <row r="14" spans="2:17" x14ac:dyDescent="0.2">
      <c r="B14" s="97" t="s">
        <v>26</v>
      </c>
      <c r="C14" s="98" t="s">
        <v>27</v>
      </c>
      <c r="D14" s="99">
        <f>SUM(D15:D17)</f>
        <v>12184076</v>
      </c>
      <c r="E14" s="99">
        <f>SUM(E15:E17)</f>
        <v>-335000</v>
      </c>
      <c r="F14" s="99">
        <f t="shared" si="5"/>
        <v>11849076</v>
      </c>
      <c r="G14" s="99">
        <f>+G15+G16+G17</f>
        <v>2668593</v>
      </c>
      <c r="H14" s="99">
        <f>SUM(H15:H17)</f>
        <v>654320.99</v>
      </c>
      <c r="I14" s="99">
        <f>SUM(I15:I17)</f>
        <v>2356028.71</v>
      </c>
      <c r="J14" s="99">
        <f t="shared" si="1"/>
        <v>2356028.71</v>
      </c>
      <c r="K14" s="99">
        <f>SUM(K15:K17)</f>
        <v>0</v>
      </c>
      <c r="L14" s="99">
        <f>SUM(L15:L17)</f>
        <v>2356028.71</v>
      </c>
      <c r="M14" s="88">
        <f t="shared" si="7"/>
        <v>312564.29000000004</v>
      </c>
      <c r="N14" s="88">
        <f t="shared" si="4"/>
        <v>9493047.2899999991</v>
      </c>
      <c r="O14" s="204">
        <f t="shared" si="6"/>
        <v>88.287300086599942</v>
      </c>
      <c r="Q14">
        <v>1701707.72</v>
      </c>
    </row>
    <row r="15" spans="2:17" ht="13.5" x14ac:dyDescent="0.25">
      <c r="B15" s="101" t="s">
        <v>28</v>
      </c>
      <c r="C15" s="102" t="s">
        <v>29</v>
      </c>
      <c r="D15" s="103">
        <v>145535</v>
      </c>
      <c r="E15" s="103">
        <v>0</v>
      </c>
      <c r="F15" s="103">
        <f t="shared" si="5"/>
        <v>145535</v>
      </c>
      <c r="G15" s="89">
        <v>21291</v>
      </c>
      <c r="H15" s="89">
        <v>6571.13</v>
      </c>
      <c r="I15" s="89">
        <f>+H15+Q15</f>
        <v>16475.189999999999</v>
      </c>
      <c r="J15" s="103">
        <f t="shared" si="1"/>
        <v>16475.189999999999</v>
      </c>
      <c r="K15" s="89"/>
      <c r="L15" s="89">
        <v>16475.189999999999</v>
      </c>
      <c r="M15" s="89">
        <f t="shared" si="7"/>
        <v>4815.8100000000013</v>
      </c>
      <c r="N15" s="89">
        <f t="shared" si="4"/>
        <v>129059.81</v>
      </c>
      <c r="O15" s="205">
        <f t="shared" si="6"/>
        <v>77.381006058898109</v>
      </c>
      <c r="Q15">
        <v>9904.06</v>
      </c>
    </row>
    <row r="16" spans="2:17" ht="13.5" x14ac:dyDescent="0.25">
      <c r="B16" s="101" t="s">
        <v>30</v>
      </c>
      <c r="C16" s="102" t="s">
        <v>31</v>
      </c>
      <c r="D16" s="103">
        <v>1422360</v>
      </c>
      <c r="E16" s="103">
        <v>-30000</v>
      </c>
      <c r="F16" s="103">
        <f t="shared" si="5"/>
        <v>1392360</v>
      </c>
      <c r="G16" s="103">
        <v>325590</v>
      </c>
      <c r="H16" s="103">
        <v>101120.6</v>
      </c>
      <c r="I16" s="89">
        <f>+H16+Q16</f>
        <v>320425</v>
      </c>
      <c r="J16" s="103">
        <f t="shared" si="1"/>
        <v>320425</v>
      </c>
      <c r="K16" s="103"/>
      <c r="L16" s="103">
        <v>320425</v>
      </c>
      <c r="M16" s="89">
        <f t="shared" si="7"/>
        <v>5165</v>
      </c>
      <c r="N16" s="89">
        <f t="shared" si="4"/>
        <v>1071935</v>
      </c>
      <c r="O16" s="205">
        <f t="shared" si="6"/>
        <v>98.413649067846066</v>
      </c>
      <c r="Q16">
        <v>219304.4</v>
      </c>
    </row>
    <row r="17" spans="2:17" ht="13.5" x14ac:dyDescent="0.25">
      <c r="B17" s="101" t="s">
        <v>32</v>
      </c>
      <c r="C17" s="102" t="s">
        <v>33</v>
      </c>
      <c r="D17" s="103">
        <v>10616181</v>
      </c>
      <c r="E17" s="103">
        <v>-305000</v>
      </c>
      <c r="F17" s="103">
        <f t="shared" si="5"/>
        <v>10311181</v>
      </c>
      <c r="G17" s="103">
        <v>2321712</v>
      </c>
      <c r="H17" s="103">
        <v>546629.26</v>
      </c>
      <c r="I17" s="89">
        <f>+H17+Q17</f>
        <v>2019128.52</v>
      </c>
      <c r="J17" s="103">
        <f t="shared" si="1"/>
        <v>2019128.52</v>
      </c>
      <c r="K17" s="103"/>
      <c r="L17" s="103">
        <v>2019128.52</v>
      </c>
      <c r="M17" s="89">
        <f t="shared" si="7"/>
        <v>302583.48</v>
      </c>
      <c r="N17" s="89">
        <f t="shared" si="4"/>
        <v>8292052.4800000004</v>
      </c>
      <c r="O17" s="205">
        <f t="shared" si="6"/>
        <v>86.967225909156696</v>
      </c>
      <c r="Q17">
        <v>1472499.26</v>
      </c>
    </row>
    <row r="18" spans="2:17" x14ac:dyDescent="0.2">
      <c r="B18" s="97" t="s">
        <v>34</v>
      </c>
      <c r="C18" s="98" t="s">
        <v>35</v>
      </c>
      <c r="D18" s="99">
        <v>218400</v>
      </c>
      <c r="E18" s="99">
        <v>0</v>
      </c>
      <c r="F18" s="99">
        <f t="shared" si="5"/>
        <v>218400</v>
      </c>
      <c r="G18" s="99">
        <v>54600</v>
      </c>
      <c r="H18" s="99">
        <v>17306.919999999998</v>
      </c>
      <c r="I18" s="88">
        <f>+H18+Q18</f>
        <v>51356.92</v>
      </c>
      <c r="J18" s="99">
        <f t="shared" si="1"/>
        <v>51356.92</v>
      </c>
      <c r="K18" s="99"/>
      <c r="L18" s="99">
        <v>51356.92</v>
      </c>
      <c r="M18" s="88">
        <f t="shared" si="7"/>
        <v>3243.0800000000017</v>
      </c>
      <c r="N18" s="88">
        <f t="shared" si="4"/>
        <v>167043.08000000002</v>
      </c>
      <c r="O18" s="204">
        <f t="shared" si="6"/>
        <v>94.060293040293047</v>
      </c>
      <c r="Q18">
        <v>34050</v>
      </c>
    </row>
    <row r="19" spans="2:17" x14ac:dyDescent="0.2">
      <c r="B19" s="97" t="s">
        <v>36</v>
      </c>
      <c r="C19" s="98" t="s">
        <v>37</v>
      </c>
      <c r="D19" s="99">
        <v>2169344</v>
      </c>
      <c r="E19" s="99">
        <v>-220000</v>
      </c>
      <c r="F19" s="99">
        <f t="shared" si="5"/>
        <v>1949344</v>
      </c>
      <c r="G19" s="88">
        <v>503117</v>
      </c>
      <c r="H19" s="88">
        <v>4214.16</v>
      </c>
      <c r="I19" s="88">
        <f>+H19+Q19</f>
        <v>495123.05</v>
      </c>
      <c r="J19" s="99">
        <f t="shared" si="1"/>
        <v>495123.05</v>
      </c>
      <c r="K19" s="88"/>
      <c r="L19" s="88">
        <v>495123.05</v>
      </c>
      <c r="M19" s="88">
        <f t="shared" si="7"/>
        <v>7993.9500000000116</v>
      </c>
      <c r="N19" s="88">
        <f t="shared" si="4"/>
        <v>1454220.95</v>
      </c>
      <c r="O19" s="204">
        <f t="shared" si="6"/>
        <v>98.411115108414151</v>
      </c>
      <c r="Q19" s="1">
        <v>490908.89</v>
      </c>
    </row>
    <row r="20" spans="2:17" x14ac:dyDescent="0.2">
      <c r="B20" s="97" t="s">
        <v>38</v>
      </c>
      <c r="C20" s="98" t="s">
        <v>39</v>
      </c>
      <c r="D20" s="99">
        <f>SUM(D21:D24)</f>
        <v>12123618</v>
      </c>
      <c r="E20" s="99"/>
      <c r="F20" s="99">
        <f t="shared" si="5"/>
        <v>12123618</v>
      </c>
      <c r="G20" s="99">
        <f>SUM(G21:G24)</f>
        <v>2926079</v>
      </c>
      <c r="H20" s="99">
        <f>SUM(H21:H24)</f>
        <v>790104.99</v>
      </c>
      <c r="I20" s="99">
        <f>SUM(I21:I24)</f>
        <v>2356626.39</v>
      </c>
      <c r="J20" s="99">
        <f t="shared" si="1"/>
        <v>2356626.39</v>
      </c>
      <c r="K20" s="99">
        <f>SUM(K21:K24)</f>
        <v>0</v>
      </c>
      <c r="L20" s="99">
        <f>SUM(L21:L24)</f>
        <v>1516286.65</v>
      </c>
      <c r="M20" s="88">
        <f t="shared" si="7"/>
        <v>569452.60999999987</v>
      </c>
      <c r="N20" s="88">
        <f t="shared" si="4"/>
        <v>9766991.6099999994</v>
      </c>
      <c r="O20" s="204">
        <f t="shared" si="6"/>
        <v>80.538713753114664</v>
      </c>
      <c r="Q20">
        <v>1566521.4</v>
      </c>
    </row>
    <row r="21" spans="2:17" ht="13.5" x14ac:dyDescent="0.25">
      <c r="B21" s="101" t="s">
        <v>40</v>
      </c>
      <c r="C21" s="104" t="s">
        <v>41</v>
      </c>
      <c r="D21" s="103">
        <v>10112782</v>
      </c>
      <c r="E21" s="103">
        <v>0</v>
      </c>
      <c r="F21" s="103">
        <f t="shared" si="5"/>
        <v>10112782</v>
      </c>
      <c r="G21" s="103">
        <v>2410486</v>
      </c>
      <c r="H21" s="103">
        <v>662072.56999999995</v>
      </c>
      <c r="I21" s="89">
        <f>+Q21+H21</f>
        <v>1980104.1</v>
      </c>
      <c r="J21" s="103">
        <f t="shared" si="1"/>
        <v>1980104.1</v>
      </c>
      <c r="K21" s="103"/>
      <c r="L21" s="103">
        <v>1278828.31</v>
      </c>
      <c r="M21" s="89">
        <f t="shared" si="7"/>
        <v>430381.89999999991</v>
      </c>
      <c r="N21" s="89">
        <f t="shared" si="4"/>
        <v>8132677.9000000004</v>
      </c>
      <c r="O21" s="205">
        <f t="shared" si="6"/>
        <v>82.145430423574339</v>
      </c>
      <c r="Q21">
        <v>1318031.53</v>
      </c>
    </row>
    <row r="22" spans="2:17" ht="13.5" x14ac:dyDescent="0.25">
      <c r="B22" s="101" t="s">
        <v>42</v>
      </c>
      <c r="C22" s="102" t="s">
        <v>43</v>
      </c>
      <c r="D22" s="103">
        <v>1206487</v>
      </c>
      <c r="E22" s="103">
        <v>0</v>
      </c>
      <c r="F22" s="103">
        <f t="shared" si="5"/>
        <v>1206487</v>
      </c>
      <c r="G22" s="103">
        <v>312104</v>
      </c>
      <c r="H22" s="103">
        <v>80756.3</v>
      </c>
      <c r="I22" s="89">
        <f>+Q22+H22</f>
        <v>235168.16999999998</v>
      </c>
      <c r="J22" s="103">
        <f t="shared" si="1"/>
        <v>235168.16999999998</v>
      </c>
      <c r="K22" s="103"/>
      <c r="L22" s="103">
        <v>143325.16</v>
      </c>
      <c r="M22" s="89">
        <f t="shared" si="7"/>
        <v>76935.830000000016</v>
      </c>
      <c r="N22" s="89">
        <f>+F22-I22</f>
        <v>971318.83000000007</v>
      </c>
      <c r="O22" s="205">
        <f t="shared" si="6"/>
        <v>75.349297029195398</v>
      </c>
      <c r="Q22">
        <v>154411.87</v>
      </c>
    </row>
    <row r="23" spans="2:17" ht="13.5" x14ac:dyDescent="0.25">
      <c r="B23" s="101" t="s">
        <v>44</v>
      </c>
      <c r="C23" s="102" t="s">
        <v>45</v>
      </c>
      <c r="D23" s="103">
        <v>563038</v>
      </c>
      <c r="E23" s="103">
        <v>0</v>
      </c>
      <c r="F23" s="103">
        <f t="shared" si="5"/>
        <v>563038</v>
      </c>
      <c r="G23" s="103">
        <v>142239</v>
      </c>
      <c r="H23" s="103">
        <v>37808.03</v>
      </c>
      <c r="I23" s="89">
        <f>+Q23+H23</f>
        <v>110110.75</v>
      </c>
      <c r="J23" s="103">
        <f t="shared" si="1"/>
        <v>110110.75</v>
      </c>
      <c r="K23" s="103"/>
      <c r="L23" s="103">
        <v>72318.55</v>
      </c>
      <c r="M23" s="89">
        <f t="shared" si="7"/>
        <v>32128.25</v>
      </c>
      <c r="N23" s="89">
        <f t="shared" si="4"/>
        <v>452927.25</v>
      </c>
      <c r="O23" s="205">
        <f t="shared" si="6"/>
        <v>77.412488839207256</v>
      </c>
      <c r="Q23">
        <v>72302.720000000001</v>
      </c>
    </row>
    <row r="24" spans="2:17" ht="13.5" x14ac:dyDescent="0.25">
      <c r="B24" s="101" t="s">
        <v>46</v>
      </c>
      <c r="C24" s="102" t="s">
        <v>47</v>
      </c>
      <c r="D24" s="103">
        <v>241311</v>
      </c>
      <c r="E24" s="103">
        <v>0</v>
      </c>
      <c r="F24" s="103">
        <f t="shared" si="5"/>
        <v>241311</v>
      </c>
      <c r="G24" s="103">
        <v>61250</v>
      </c>
      <c r="H24" s="103">
        <v>9468.09</v>
      </c>
      <c r="I24" s="89">
        <f>+Q24+H24</f>
        <v>31243.37</v>
      </c>
      <c r="J24" s="103">
        <f t="shared" si="1"/>
        <v>31243.37</v>
      </c>
      <c r="K24" s="103"/>
      <c r="L24" s="103">
        <v>21814.63</v>
      </c>
      <c r="M24" s="89">
        <f t="shared" si="7"/>
        <v>30006.63</v>
      </c>
      <c r="N24" s="89">
        <f t="shared" si="4"/>
        <v>210067.63</v>
      </c>
      <c r="O24" s="205">
        <f t="shared" si="6"/>
        <v>51.009583673469386</v>
      </c>
      <c r="Q24">
        <v>21775.279999999999</v>
      </c>
    </row>
    <row r="25" spans="2:17" ht="13.5" x14ac:dyDescent="0.25">
      <c r="B25" s="97" t="s">
        <v>48</v>
      </c>
      <c r="C25" s="98" t="s">
        <v>49</v>
      </c>
      <c r="D25" s="99">
        <f>SUM(D26:D28)</f>
        <v>438071</v>
      </c>
      <c r="E25" s="99">
        <f t="shared" ref="E25:N25" si="8">SUM(E26:E28)</f>
        <v>0</v>
      </c>
      <c r="F25" s="99">
        <f>SUM(F26:F28)</f>
        <v>438071</v>
      </c>
      <c r="G25" s="99">
        <f t="shared" si="8"/>
        <v>0</v>
      </c>
      <c r="H25" s="99">
        <f t="shared" si="8"/>
        <v>0</v>
      </c>
      <c r="I25" s="88">
        <f t="shared" ref="I25:I43" si="9">+Q25+H25</f>
        <v>0</v>
      </c>
      <c r="J25" s="103">
        <f t="shared" si="1"/>
        <v>0</v>
      </c>
      <c r="K25" s="99">
        <f t="shared" ref="K25" si="10">SUM(K26:K28)</f>
        <v>0</v>
      </c>
      <c r="L25" s="99">
        <f t="shared" si="8"/>
        <v>0</v>
      </c>
      <c r="M25" s="88">
        <f t="shared" si="7"/>
        <v>0</v>
      </c>
      <c r="N25" s="99">
        <f t="shared" si="8"/>
        <v>0</v>
      </c>
      <c r="O25" s="205" t="s">
        <v>1</v>
      </c>
      <c r="Q25">
        <v>0</v>
      </c>
    </row>
    <row r="26" spans="2:17" ht="13.5" x14ac:dyDescent="0.25">
      <c r="B26" s="105" t="s">
        <v>329</v>
      </c>
      <c r="C26" s="102" t="s">
        <v>332</v>
      </c>
      <c r="D26" s="103">
        <v>298071</v>
      </c>
      <c r="E26" s="103">
        <v>0</v>
      </c>
      <c r="F26" s="103">
        <f t="shared" si="5"/>
        <v>298071</v>
      </c>
      <c r="G26" s="89">
        <v>0</v>
      </c>
      <c r="H26" s="89">
        <v>0</v>
      </c>
      <c r="I26" s="89">
        <f t="shared" si="9"/>
        <v>0</v>
      </c>
      <c r="J26" s="103">
        <f t="shared" si="1"/>
        <v>0</v>
      </c>
      <c r="K26" s="89">
        <v>0</v>
      </c>
      <c r="L26" s="89">
        <v>0</v>
      </c>
      <c r="M26" s="89">
        <f t="shared" si="7"/>
        <v>0</v>
      </c>
      <c r="N26" s="89"/>
      <c r="O26" s="205"/>
      <c r="Q26">
        <v>0</v>
      </c>
    </row>
    <row r="27" spans="2:17" ht="13.5" hidden="1" x14ac:dyDescent="0.25">
      <c r="B27" s="105" t="s">
        <v>330</v>
      </c>
      <c r="C27" s="102" t="s">
        <v>333</v>
      </c>
      <c r="D27" s="103">
        <v>0</v>
      </c>
      <c r="E27" s="103">
        <v>0</v>
      </c>
      <c r="F27" s="103">
        <f t="shared" si="5"/>
        <v>0</v>
      </c>
      <c r="G27" s="89">
        <v>0</v>
      </c>
      <c r="H27" s="89"/>
      <c r="I27" s="89">
        <f t="shared" si="9"/>
        <v>0</v>
      </c>
      <c r="J27" s="103">
        <f t="shared" si="1"/>
        <v>0</v>
      </c>
      <c r="K27" s="89"/>
      <c r="L27" s="89"/>
      <c r="M27" s="89">
        <f t="shared" si="7"/>
        <v>0</v>
      </c>
      <c r="N27" s="89"/>
      <c r="O27" s="205"/>
      <c r="Q27">
        <v>0</v>
      </c>
    </row>
    <row r="28" spans="2:17" ht="15" customHeight="1" x14ac:dyDescent="0.25">
      <c r="B28" s="105" t="s">
        <v>331</v>
      </c>
      <c r="C28" s="102" t="s">
        <v>334</v>
      </c>
      <c r="D28" s="103">
        <v>140000</v>
      </c>
      <c r="E28" s="103">
        <v>0</v>
      </c>
      <c r="F28" s="103">
        <f t="shared" si="5"/>
        <v>140000</v>
      </c>
      <c r="G28" s="89">
        <v>0</v>
      </c>
      <c r="H28" s="89"/>
      <c r="I28" s="89">
        <f t="shared" si="9"/>
        <v>0</v>
      </c>
      <c r="J28" s="103">
        <f t="shared" si="1"/>
        <v>0</v>
      </c>
      <c r="K28" s="89"/>
      <c r="L28" s="89"/>
      <c r="M28" s="89">
        <f t="shared" si="7"/>
        <v>0</v>
      </c>
      <c r="N28" s="89"/>
      <c r="O28" s="205"/>
      <c r="Q28">
        <v>0</v>
      </c>
    </row>
    <row r="29" spans="2:17" ht="15.75" customHeight="1" x14ac:dyDescent="0.25">
      <c r="B29" s="97" t="s">
        <v>50</v>
      </c>
      <c r="C29" s="98" t="s">
        <v>51</v>
      </c>
      <c r="D29" s="99">
        <f>SUM(D30:D35)</f>
        <v>0</v>
      </c>
      <c r="E29" s="99">
        <f>SUM(E30:E35)</f>
        <v>97000</v>
      </c>
      <c r="F29" s="99">
        <f t="shared" si="5"/>
        <v>97000</v>
      </c>
      <c r="G29" s="99">
        <f t="shared" ref="G29:L29" si="11">SUM(G30:G35)</f>
        <v>97000</v>
      </c>
      <c r="H29" s="99">
        <f t="shared" si="11"/>
        <v>74174.460000000006</v>
      </c>
      <c r="I29" s="89">
        <f t="shared" si="9"/>
        <v>74174.460000000006</v>
      </c>
      <c r="J29" s="103">
        <f t="shared" si="1"/>
        <v>74174.460000000006</v>
      </c>
      <c r="K29" s="99">
        <f t="shared" si="11"/>
        <v>0</v>
      </c>
      <c r="L29" s="99">
        <f t="shared" si="11"/>
        <v>64863.47</v>
      </c>
      <c r="M29" s="88">
        <f t="shared" si="7"/>
        <v>22825.539999999994</v>
      </c>
      <c r="N29" s="88">
        <f t="shared" si="4"/>
        <v>22825.539999999994</v>
      </c>
      <c r="O29" s="204">
        <f t="shared" si="6"/>
        <v>76.468515463917541</v>
      </c>
      <c r="Q29">
        <v>0</v>
      </c>
    </row>
    <row r="30" spans="2:17" ht="13.5" customHeight="1" x14ac:dyDescent="0.25">
      <c r="B30" s="101" t="s">
        <v>52</v>
      </c>
      <c r="C30" s="102" t="s">
        <v>53</v>
      </c>
      <c r="D30" s="103">
        <v>0</v>
      </c>
      <c r="E30" s="103">
        <v>70000</v>
      </c>
      <c r="F30" s="103">
        <f t="shared" si="5"/>
        <v>70000</v>
      </c>
      <c r="G30" s="89">
        <v>70000</v>
      </c>
      <c r="H30" s="89">
        <v>59065.19</v>
      </c>
      <c r="I30" s="89">
        <f t="shared" si="9"/>
        <v>59065.19</v>
      </c>
      <c r="J30" s="103">
        <f t="shared" si="1"/>
        <v>59065.19</v>
      </c>
      <c r="K30" s="89"/>
      <c r="L30" s="89">
        <v>59065.19</v>
      </c>
      <c r="M30" s="89">
        <f t="shared" si="7"/>
        <v>10934.809999999998</v>
      </c>
      <c r="N30" s="89">
        <f t="shared" si="4"/>
        <v>10934.809999999998</v>
      </c>
      <c r="O30" s="205">
        <f t="shared" si="6"/>
        <v>84.378842857142857</v>
      </c>
      <c r="Q30">
        <v>0</v>
      </c>
    </row>
    <row r="31" spans="2:17" ht="14.25" customHeight="1" x14ac:dyDescent="0.25">
      <c r="B31" s="101" t="s">
        <v>54</v>
      </c>
      <c r="C31" s="102" t="s">
        <v>262</v>
      </c>
      <c r="D31" s="103"/>
      <c r="E31" s="103">
        <v>5000</v>
      </c>
      <c r="F31" s="103">
        <f t="shared" si="5"/>
        <v>5000</v>
      </c>
      <c r="G31" s="89">
        <v>5000</v>
      </c>
      <c r="H31" s="89">
        <v>1380</v>
      </c>
      <c r="I31" s="89">
        <f t="shared" si="9"/>
        <v>1380</v>
      </c>
      <c r="J31" s="103">
        <f t="shared" si="1"/>
        <v>1380</v>
      </c>
      <c r="K31" s="89"/>
      <c r="L31" s="89">
        <v>1380</v>
      </c>
      <c r="M31" s="89">
        <f t="shared" si="7"/>
        <v>3620</v>
      </c>
      <c r="N31" s="89">
        <f t="shared" si="4"/>
        <v>3620</v>
      </c>
      <c r="O31" s="205">
        <f t="shared" si="6"/>
        <v>27.6</v>
      </c>
      <c r="Q31">
        <v>0</v>
      </c>
    </row>
    <row r="32" spans="2:17" ht="12" customHeight="1" x14ac:dyDescent="0.25">
      <c r="B32" s="105" t="s">
        <v>296</v>
      </c>
      <c r="C32" s="102" t="s">
        <v>297</v>
      </c>
      <c r="D32" s="103"/>
      <c r="E32" s="103">
        <v>1000</v>
      </c>
      <c r="F32" s="103">
        <f t="shared" si="5"/>
        <v>1000</v>
      </c>
      <c r="G32" s="89">
        <v>1000</v>
      </c>
      <c r="H32" s="89"/>
      <c r="I32" s="89">
        <f t="shared" si="9"/>
        <v>0</v>
      </c>
      <c r="J32" s="103">
        <f t="shared" si="1"/>
        <v>0</v>
      </c>
      <c r="K32" s="89"/>
      <c r="L32" s="89"/>
      <c r="M32" s="89">
        <f t="shared" si="7"/>
        <v>1000</v>
      </c>
      <c r="N32" s="89">
        <f t="shared" si="4"/>
        <v>1000</v>
      </c>
      <c r="O32" s="205">
        <f t="shared" si="6"/>
        <v>0</v>
      </c>
      <c r="Q32">
        <v>0</v>
      </c>
    </row>
    <row r="33" spans="2:17" ht="14.25" customHeight="1" x14ac:dyDescent="0.25">
      <c r="B33" s="101" t="s">
        <v>277</v>
      </c>
      <c r="C33" s="102" t="s">
        <v>278</v>
      </c>
      <c r="D33" s="103"/>
      <c r="E33" s="103">
        <v>10000</v>
      </c>
      <c r="F33" s="103">
        <f t="shared" si="5"/>
        <v>10000</v>
      </c>
      <c r="G33" s="89">
        <v>10000</v>
      </c>
      <c r="H33" s="89">
        <v>3968.28</v>
      </c>
      <c r="I33" s="89">
        <f t="shared" si="9"/>
        <v>3968.28</v>
      </c>
      <c r="J33" s="103">
        <f t="shared" si="1"/>
        <v>3968.28</v>
      </c>
      <c r="K33" s="89"/>
      <c r="L33" s="89">
        <v>3968.28</v>
      </c>
      <c r="M33" s="89">
        <f t="shared" si="7"/>
        <v>6031.7199999999993</v>
      </c>
      <c r="N33" s="89">
        <f t="shared" si="4"/>
        <v>6031.7199999999993</v>
      </c>
      <c r="O33" s="205">
        <f t="shared" si="6"/>
        <v>39.6828</v>
      </c>
      <c r="Q33">
        <v>0</v>
      </c>
    </row>
    <row r="34" spans="2:17" ht="14.25" customHeight="1" x14ac:dyDescent="0.25">
      <c r="B34" s="105" t="s">
        <v>343</v>
      </c>
      <c r="C34" s="102" t="s">
        <v>344</v>
      </c>
      <c r="D34" s="103"/>
      <c r="E34" s="103">
        <v>1000</v>
      </c>
      <c r="F34" s="103">
        <f t="shared" si="5"/>
        <v>1000</v>
      </c>
      <c r="G34" s="89">
        <v>1000</v>
      </c>
      <c r="H34" s="89">
        <v>450</v>
      </c>
      <c r="I34" s="89">
        <f t="shared" si="9"/>
        <v>450</v>
      </c>
      <c r="J34" s="103">
        <f t="shared" si="1"/>
        <v>450</v>
      </c>
      <c r="K34" s="89"/>
      <c r="L34" s="89">
        <v>450</v>
      </c>
      <c r="M34" s="89">
        <f t="shared" si="7"/>
        <v>550</v>
      </c>
      <c r="N34" s="89">
        <f t="shared" ref="N34" si="12">+F34-I34</f>
        <v>550</v>
      </c>
      <c r="O34" s="205">
        <f t="shared" si="6"/>
        <v>45</v>
      </c>
      <c r="Q34">
        <v>0</v>
      </c>
    </row>
    <row r="35" spans="2:17" ht="12" customHeight="1" x14ac:dyDescent="0.25">
      <c r="B35" s="101" t="s">
        <v>263</v>
      </c>
      <c r="C35" s="102" t="s">
        <v>264</v>
      </c>
      <c r="D35" s="103">
        <v>0</v>
      </c>
      <c r="E35" s="103">
        <v>10000</v>
      </c>
      <c r="F35" s="103">
        <f t="shared" si="5"/>
        <v>10000</v>
      </c>
      <c r="G35" s="89">
        <v>10000</v>
      </c>
      <c r="H35" s="89">
        <v>9310.99</v>
      </c>
      <c r="I35" s="89">
        <f t="shared" si="9"/>
        <v>9310.99</v>
      </c>
      <c r="J35" s="103">
        <f t="shared" si="1"/>
        <v>9310.99</v>
      </c>
      <c r="K35" s="89"/>
      <c r="L35" s="89">
        <v>0</v>
      </c>
      <c r="M35" s="89">
        <f t="shared" si="7"/>
        <v>689.01000000000022</v>
      </c>
      <c r="N35" s="89">
        <f t="shared" si="4"/>
        <v>689.01000000000022</v>
      </c>
      <c r="O35" s="205">
        <f t="shared" si="6"/>
        <v>93.109899999999996</v>
      </c>
      <c r="Q35">
        <v>0</v>
      </c>
    </row>
    <row r="36" spans="2:17" ht="18.75" customHeight="1" x14ac:dyDescent="0.2">
      <c r="B36" s="97" t="s">
        <v>55</v>
      </c>
      <c r="C36" s="98" t="s">
        <v>56</v>
      </c>
      <c r="D36" s="99">
        <f>D37+D44+D52++D53+D64+D73+D80+D83+D90+D68</f>
        <v>5941173</v>
      </c>
      <c r="E36" s="99">
        <f>E37+E44+E52++E53+E64+E73+E80+E83+E90+E68</f>
        <v>430895</v>
      </c>
      <c r="F36" s="99">
        <f>F37+F44+F52++F53+F64+F73+F80+F83+F90+F68</f>
        <v>6372068</v>
      </c>
      <c r="G36" s="99">
        <f>+G37+G44+G52+G53+G64+G68+G73+G80+G83+G90</f>
        <v>2030921</v>
      </c>
      <c r="H36" s="99">
        <f>H37+H44+H52++H53+H64+H73+H80+H83+H90+H68</f>
        <v>110370.76</v>
      </c>
      <c r="I36" s="99">
        <f>I37+I44+I52++I53+I64+I73+I80+I83+I90+I68</f>
        <v>445500.61</v>
      </c>
      <c r="J36" s="99">
        <f>+I36+K36</f>
        <v>1211692.8</v>
      </c>
      <c r="K36" s="99">
        <f>K37+K44+K52++K53+K64+K73+K80+K83+K90+K68</f>
        <v>766192.19000000006</v>
      </c>
      <c r="L36" s="99">
        <f>L37+L44+L52++L53+L64+L73+L80+L83+L90+L68</f>
        <v>323210.39999999997</v>
      </c>
      <c r="M36" s="88">
        <f t="shared" si="7"/>
        <v>1585420.3900000001</v>
      </c>
      <c r="N36" s="88">
        <f t="shared" si="4"/>
        <v>5926567.3899999997</v>
      </c>
      <c r="O36" s="204">
        <f t="shared" si="6"/>
        <v>21.935890662413751</v>
      </c>
      <c r="Q36">
        <v>335129.84999999998</v>
      </c>
    </row>
    <row r="37" spans="2:17" ht="15.75" customHeight="1" x14ac:dyDescent="0.25">
      <c r="B37" s="97">
        <v>100</v>
      </c>
      <c r="C37" s="98" t="s">
        <v>57</v>
      </c>
      <c r="D37" s="99">
        <f>SUM(D38:D43)</f>
        <v>94636</v>
      </c>
      <c r="E37" s="99">
        <f>SUM(E38:E43)</f>
        <v>14900</v>
      </c>
      <c r="F37" s="99">
        <f t="shared" si="5"/>
        <v>109536</v>
      </c>
      <c r="G37" s="99">
        <f>SUM(G38:G43)</f>
        <v>80850</v>
      </c>
      <c r="H37" s="99">
        <f>SUM(H38:H43)</f>
        <v>0</v>
      </c>
      <c r="I37" s="88">
        <f t="shared" si="9"/>
        <v>5960.6</v>
      </c>
      <c r="J37" s="103">
        <f t="shared" ref="J37:J55" si="13">+I37+K37</f>
        <v>51210.99</v>
      </c>
      <c r="K37" s="99">
        <f>SUM(K38:K43)</f>
        <v>45250.39</v>
      </c>
      <c r="L37" s="99">
        <f>SUM(L38:L43)</f>
        <v>5960.6</v>
      </c>
      <c r="M37" s="88">
        <f t="shared" si="7"/>
        <v>74889.399999999994</v>
      </c>
      <c r="N37" s="88">
        <f t="shared" si="4"/>
        <v>103575.4</v>
      </c>
      <c r="O37" s="204">
        <f t="shared" si="6"/>
        <v>7.372418058132344</v>
      </c>
      <c r="Q37">
        <v>5960.6</v>
      </c>
    </row>
    <row r="38" spans="2:17" ht="13.5" x14ac:dyDescent="0.25">
      <c r="B38" s="106" t="s">
        <v>58</v>
      </c>
      <c r="C38" s="104" t="s">
        <v>59</v>
      </c>
      <c r="D38" s="103">
        <v>9300</v>
      </c>
      <c r="E38" s="103">
        <v>5300</v>
      </c>
      <c r="F38" s="103">
        <f t="shared" si="5"/>
        <v>14600</v>
      </c>
      <c r="G38" s="89">
        <v>13300</v>
      </c>
      <c r="H38" s="89">
        <v>0</v>
      </c>
      <c r="I38" s="89">
        <f t="shared" si="9"/>
        <v>0</v>
      </c>
      <c r="J38" s="103">
        <f t="shared" si="13"/>
        <v>780</v>
      </c>
      <c r="K38" s="89">
        <v>780</v>
      </c>
      <c r="L38" s="89">
        <v>0</v>
      </c>
      <c r="M38" s="89">
        <f t="shared" si="7"/>
        <v>13300</v>
      </c>
      <c r="N38" s="89">
        <f t="shared" si="4"/>
        <v>14600</v>
      </c>
      <c r="O38" s="205">
        <f t="shared" si="6"/>
        <v>0</v>
      </c>
      <c r="Q38">
        <v>0</v>
      </c>
    </row>
    <row r="39" spans="2:17" ht="13.5" x14ac:dyDescent="0.25">
      <c r="B39" s="101" t="s">
        <v>60</v>
      </c>
      <c r="C39" s="102" t="s">
        <v>61</v>
      </c>
      <c r="D39" s="103">
        <v>10100</v>
      </c>
      <c r="E39" s="103">
        <v>-4000</v>
      </c>
      <c r="F39" s="103">
        <f t="shared" si="5"/>
        <v>6100</v>
      </c>
      <c r="G39" s="89">
        <v>4100</v>
      </c>
      <c r="H39" s="89"/>
      <c r="I39" s="89">
        <f t="shared" si="9"/>
        <v>0</v>
      </c>
      <c r="J39" s="103">
        <f t="shared" si="13"/>
        <v>0</v>
      </c>
      <c r="K39" s="89"/>
      <c r="L39" s="89"/>
      <c r="M39" s="89">
        <f t="shared" si="7"/>
        <v>4100</v>
      </c>
      <c r="N39" s="89">
        <f t="shared" si="4"/>
        <v>6100</v>
      </c>
      <c r="O39" s="205">
        <f t="shared" si="6"/>
        <v>0</v>
      </c>
      <c r="Q39">
        <v>0</v>
      </c>
    </row>
    <row r="40" spans="2:17" ht="13.5" x14ac:dyDescent="0.25">
      <c r="B40" s="101" t="s">
        <v>62</v>
      </c>
      <c r="C40" s="102" t="s">
        <v>63</v>
      </c>
      <c r="D40" s="103">
        <v>43000</v>
      </c>
      <c r="E40" s="103">
        <v>15600</v>
      </c>
      <c r="F40" s="103">
        <f t="shared" si="5"/>
        <v>58600</v>
      </c>
      <c r="G40" s="89">
        <v>47100</v>
      </c>
      <c r="H40" s="89">
        <v>0</v>
      </c>
      <c r="I40" s="89">
        <f t="shared" si="9"/>
        <v>0</v>
      </c>
      <c r="J40" s="103">
        <f t="shared" si="13"/>
        <v>38695.39</v>
      </c>
      <c r="K40" s="89">
        <f>23695.39+15000</f>
        <v>38695.39</v>
      </c>
      <c r="L40" s="89">
        <v>0</v>
      </c>
      <c r="M40" s="89">
        <f t="shared" si="7"/>
        <v>47100</v>
      </c>
      <c r="N40" s="89">
        <f t="shared" si="4"/>
        <v>58600</v>
      </c>
      <c r="O40" s="205">
        <f t="shared" si="6"/>
        <v>0</v>
      </c>
      <c r="Q40">
        <v>0</v>
      </c>
    </row>
    <row r="41" spans="2:17" ht="13.5" x14ac:dyDescent="0.25">
      <c r="B41" s="101" t="s">
        <v>64</v>
      </c>
      <c r="C41" s="102" t="s">
        <v>65</v>
      </c>
      <c r="D41" s="103">
        <v>5000</v>
      </c>
      <c r="E41" s="103">
        <v>0</v>
      </c>
      <c r="F41" s="103">
        <f t="shared" si="5"/>
        <v>5000</v>
      </c>
      <c r="G41" s="89">
        <v>2500</v>
      </c>
      <c r="H41" s="89">
        <v>0</v>
      </c>
      <c r="I41" s="89">
        <f t="shared" si="9"/>
        <v>0</v>
      </c>
      <c r="J41" s="103">
        <f t="shared" si="13"/>
        <v>425</v>
      </c>
      <c r="K41" s="89">
        <v>425</v>
      </c>
      <c r="L41" s="89">
        <v>0</v>
      </c>
      <c r="M41" s="89">
        <f t="shared" si="7"/>
        <v>2500</v>
      </c>
      <c r="N41" s="89">
        <f t="shared" si="4"/>
        <v>5000</v>
      </c>
      <c r="O41" s="205">
        <f t="shared" si="6"/>
        <v>0</v>
      </c>
      <c r="Q41">
        <v>0</v>
      </c>
    </row>
    <row r="42" spans="2:17" ht="13.5" x14ac:dyDescent="0.25">
      <c r="B42" s="101" t="s">
        <v>66</v>
      </c>
      <c r="C42" s="102" t="s">
        <v>67</v>
      </c>
      <c r="D42" s="103">
        <v>7000</v>
      </c>
      <c r="E42" s="103">
        <v>-2000</v>
      </c>
      <c r="F42" s="103">
        <f t="shared" si="5"/>
        <v>5000</v>
      </c>
      <c r="G42" s="89">
        <v>4000</v>
      </c>
      <c r="H42" s="89">
        <v>0</v>
      </c>
      <c r="I42" s="89">
        <f t="shared" si="9"/>
        <v>0</v>
      </c>
      <c r="J42" s="103">
        <f t="shared" si="13"/>
        <v>5350</v>
      </c>
      <c r="K42" s="89">
        <v>5350</v>
      </c>
      <c r="L42" s="89">
        <v>0</v>
      </c>
      <c r="M42" s="89">
        <f t="shared" si="7"/>
        <v>4000</v>
      </c>
      <c r="N42" s="89">
        <f t="shared" si="4"/>
        <v>5000</v>
      </c>
      <c r="O42" s="205">
        <f t="shared" si="6"/>
        <v>0</v>
      </c>
      <c r="Q42">
        <v>0</v>
      </c>
    </row>
    <row r="43" spans="2:17" ht="13.5" x14ac:dyDescent="0.25">
      <c r="B43" s="101" t="s">
        <v>68</v>
      </c>
      <c r="C43" s="102" t="s">
        <v>69</v>
      </c>
      <c r="D43" s="103">
        <v>20236</v>
      </c>
      <c r="E43" s="103">
        <v>0</v>
      </c>
      <c r="F43" s="103">
        <f t="shared" si="5"/>
        <v>20236</v>
      </c>
      <c r="G43" s="89">
        <v>9850</v>
      </c>
      <c r="H43" s="89">
        <v>0</v>
      </c>
      <c r="I43" s="89">
        <f t="shared" si="9"/>
        <v>5960.6</v>
      </c>
      <c r="J43" s="103">
        <f t="shared" si="13"/>
        <v>5960.6</v>
      </c>
      <c r="K43" s="89"/>
      <c r="L43" s="89">
        <v>5960.6</v>
      </c>
      <c r="M43" s="89">
        <f t="shared" si="7"/>
        <v>3889.3999999999996</v>
      </c>
      <c r="N43" s="89">
        <f t="shared" si="4"/>
        <v>14275.4</v>
      </c>
      <c r="O43" s="205">
        <f t="shared" si="6"/>
        <v>60.513705583756348</v>
      </c>
      <c r="Q43">
        <v>5960.6</v>
      </c>
    </row>
    <row r="44" spans="2:17" x14ac:dyDescent="0.2">
      <c r="B44" s="107" t="s">
        <v>70</v>
      </c>
      <c r="C44" s="108" t="s">
        <v>71</v>
      </c>
      <c r="D44" s="99">
        <f>SUM(D45:D51)</f>
        <v>3839820</v>
      </c>
      <c r="E44" s="99">
        <f>SUM(E45:E51)</f>
        <v>-60500</v>
      </c>
      <c r="F44" s="99">
        <f t="shared" si="5"/>
        <v>3779320</v>
      </c>
      <c r="G44" s="99">
        <f>SUM(G45:G51)</f>
        <v>712570</v>
      </c>
      <c r="H44" s="99">
        <f>SUM(H45:H51)</f>
        <v>39908.9</v>
      </c>
      <c r="I44" s="99">
        <f>SUM(I45:I51)</f>
        <v>184384.34999999998</v>
      </c>
      <c r="J44" s="99">
        <f t="shared" si="13"/>
        <v>232113.34999999998</v>
      </c>
      <c r="K44" s="99">
        <f>SUM(K45:K51)</f>
        <v>47729</v>
      </c>
      <c r="L44" s="99">
        <f>SUM(L45:L51)</f>
        <v>180184.34999999998</v>
      </c>
      <c r="M44" s="88">
        <f t="shared" si="7"/>
        <v>528185.65</v>
      </c>
      <c r="N44" s="88">
        <f t="shared" si="4"/>
        <v>3594935.65</v>
      </c>
      <c r="O44" s="204">
        <f t="shared" si="6"/>
        <v>25.87596306327799</v>
      </c>
      <c r="Q44">
        <v>144475.44999999998</v>
      </c>
    </row>
    <row r="45" spans="2:17" ht="13.5" x14ac:dyDescent="0.25">
      <c r="B45" s="106" t="s">
        <v>72</v>
      </c>
      <c r="C45" s="104" t="s">
        <v>73</v>
      </c>
      <c r="D45" s="103">
        <v>151000</v>
      </c>
      <c r="E45" s="103">
        <v>-5000</v>
      </c>
      <c r="F45" s="103">
        <f t="shared" si="5"/>
        <v>146000</v>
      </c>
      <c r="G45" s="103">
        <v>32800</v>
      </c>
      <c r="H45" s="89">
        <v>0</v>
      </c>
      <c r="I45" s="89">
        <f t="shared" ref="I45:I51" si="14">+H45+Q45</f>
        <v>9303.6</v>
      </c>
      <c r="J45" s="103">
        <f t="shared" si="13"/>
        <v>9303.6</v>
      </c>
      <c r="K45" s="89"/>
      <c r="L45" s="89">
        <v>9303.6</v>
      </c>
      <c r="M45" s="89">
        <f t="shared" si="7"/>
        <v>23496.400000000001</v>
      </c>
      <c r="N45" s="89">
        <f t="shared" si="4"/>
        <v>136696.4</v>
      </c>
      <c r="O45" s="205">
        <f t="shared" si="6"/>
        <v>28.364634146341462</v>
      </c>
      <c r="Q45">
        <v>9303.6</v>
      </c>
    </row>
    <row r="46" spans="2:17" ht="13.5" x14ac:dyDescent="0.25">
      <c r="B46" s="101" t="s">
        <v>74</v>
      </c>
      <c r="C46" s="102" t="s">
        <v>75</v>
      </c>
      <c r="D46" s="103">
        <v>22000</v>
      </c>
      <c r="E46" s="103">
        <v>0</v>
      </c>
      <c r="F46" s="103">
        <f t="shared" si="5"/>
        <v>22000</v>
      </c>
      <c r="G46" s="103">
        <v>8000</v>
      </c>
      <c r="H46" s="89">
        <v>4210</v>
      </c>
      <c r="I46" s="89">
        <f t="shared" si="14"/>
        <v>4453.92</v>
      </c>
      <c r="J46" s="103">
        <f t="shared" si="13"/>
        <v>49172.42</v>
      </c>
      <c r="K46" s="89">
        <f>41118.5+3600</f>
        <v>44718.5</v>
      </c>
      <c r="L46" s="89">
        <v>253.92</v>
      </c>
      <c r="M46" s="89">
        <f t="shared" si="7"/>
        <v>3546.08</v>
      </c>
      <c r="N46" s="89">
        <f t="shared" si="4"/>
        <v>17546.080000000002</v>
      </c>
      <c r="O46" s="205">
        <f t="shared" si="6"/>
        <v>55.673999999999999</v>
      </c>
      <c r="Q46">
        <v>243.92</v>
      </c>
    </row>
    <row r="47" spans="2:17" ht="13.5" x14ac:dyDescent="0.25">
      <c r="B47" s="101" t="s">
        <v>76</v>
      </c>
      <c r="C47" s="102" t="s">
        <v>77</v>
      </c>
      <c r="D47" s="103">
        <v>2000</v>
      </c>
      <c r="E47" s="103"/>
      <c r="F47" s="103">
        <f t="shared" si="5"/>
        <v>2000</v>
      </c>
      <c r="G47" s="103">
        <v>450</v>
      </c>
      <c r="H47" s="89">
        <v>0</v>
      </c>
      <c r="I47" s="89">
        <f t="shared" si="14"/>
        <v>0</v>
      </c>
      <c r="J47" s="103">
        <f t="shared" si="13"/>
        <v>13.5</v>
      </c>
      <c r="K47" s="89">
        <v>13.5</v>
      </c>
      <c r="L47" s="89">
        <v>0</v>
      </c>
      <c r="M47" s="89">
        <f t="shared" si="7"/>
        <v>450</v>
      </c>
      <c r="N47" s="89">
        <f t="shared" si="4"/>
        <v>2000</v>
      </c>
      <c r="O47" s="205">
        <f t="shared" si="6"/>
        <v>0</v>
      </c>
      <c r="Q47">
        <v>0</v>
      </c>
    </row>
    <row r="48" spans="2:17" ht="13.5" x14ac:dyDescent="0.25">
      <c r="B48" s="101" t="s">
        <v>78</v>
      </c>
      <c r="C48" s="102" t="s">
        <v>79</v>
      </c>
      <c r="D48" s="103">
        <v>3166820</v>
      </c>
      <c r="E48" s="103">
        <v>-155500</v>
      </c>
      <c r="F48" s="103">
        <f t="shared" si="5"/>
        <v>3011320</v>
      </c>
      <c r="G48" s="103">
        <v>401320</v>
      </c>
      <c r="H48" s="89">
        <v>0</v>
      </c>
      <c r="I48" s="89">
        <f t="shared" si="14"/>
        <v>134927.93</v>
      </c>
      <c r="J48" s="103">
        <f t="shared" si="13"/>
        <v>134927.93</v>
      </c>
      <c r="K48" s="89"/>
      <c r="L48" s="89">
        <v>134927.93</v>
      </c>
      <c r="M48" s="89">
        <f t="shared" si="7"/>
        <v>266392.07</v>
      </c>
      <c r="N48" s="89">
        <f t="shared" si="4"/>
        <v>2876392.07</v>
      </c>
      <c r="O48" s="205">
        <f t="shared" si="6"/>
        <v>33.62103309080036</v>
      </c>
      <c r="Q48">
        <v>134927.93</v>
      </c>
    </row>
    <row r="49" spans="2:17" ht="13.5" x14ac:dyDescent="0.25">
      <c r="B49" s="101" t="s">
        <v>80</v>
      </c>
      <c r="C49" s="102" t="s">
        <v>81</v>
      </c>
      <c r="D49" s="103">
        <v>486000</v>
      </c>
      <c r="E49" s="103">
        <v>-5000</v>
      </c>
      <c r="F49" s="103">
        <f t="shared" si="5"/>
        <v>481000</v>
      </c>
      <c r="G49" s="103">
        <v>157000</v>
      </c>
      <c r="H49" s="89">
        <v>35698.9</v>
      </c>
      <c r="I49" s="89">
        <f>+Q49+H49</f>
        <v>35698.9</v>
      </c>
      <c r="J49" s="103">
        <f t="shared" si="13"/>
        <v>35698.9</v>
      </c>
      <c r="K49" s="89"/>
      <c r="L49" s="89">
        <v>35698.9</v>
      </c>
      <c r="M49" s="89">
        <f t="shared" si="7"/>
        <v>121301.1</v>
      </c>
      <c r="N49" s="89">
        <f t="shared" si="4"/>
        <v>445301.1</v>
      </c>
      <c r="O49" s="205">
        <f t="shared" si="6"/>
        <v>22.738152866242039</v>
      </c>
      <c r="Q49">
        <v>0</v>
      </c>
    </row>
    <row r="50" spans="2:17" ht="13.5" customHeight="1" x14ac:dyDescent="0.25">
      <c r="B50" s="101">
        <v>116</v>
      </c>
      <c r="C50" s="102" t="s">
        <v>301</v>
      </c>
      <c r="D50" s="103"/>
      <c r="E50" s="103">
        <v>105000</v>
      </c>
      <c r="F50" s="103">
        <f t="shared" si="5"/>
        <v>105000</v>
      </c>
      <c r="G50" s="103">
        <v>105000</v>
      </c>
      <c r="H50" s="89">
        <v>0</v>
      </c>
      <c r="I50" s="89">
        <f t="shared" si="14"/>
        <v>0</v>
      </c>
      <c r="J50" s="103">
        <f t="shared" si="13"/>
        <v>2997</v>
      </c>
      <c r="K50" s="89">
        <v>2997</v>
      </c>
      <c r="L50" s="89">
        <v>0</v>
      </c>
      <c r="M50" s="89">
        <f t="shared" si="7"/>
        <v>105000</v>
      </c>
      <c r="N50" s="89">
        <f t="shared" si="4"/>
        <v>105000</v>
      </c>
      <c r="O50" s="205">
        <f t="shared" si="6"/>
        <v>0</v>
      </c>
      <c r="Q50">
        <v>0</v>
      </c>
    </row>
    <row r="51" spans="2:17" ht="13.5" x14ac:dyDescent="0.25">
      <c r="B51" s="101">
        <v>117</v>
      </c>
      <c r="C51" s="102" t="s">
        <v>345</v>
      </c>
      <c r="D51" s="103">
        <v>12000</v>
      </c>
      <c r="E51" s="103">
        <v>0</v>
      </c>
      <c r="F51" s="103">
        <f t="shared" si="5"/>
        <v>12000</v>
      </c>
      <c r="G51" s="103">
        <v>8000</v>
      </c>
      <c r="H51" s="89">
        <v>0</v>
      </c>
      <c r="I51" s="89">
        <f t="shared" si="14"/>
        <v>0</v>
      </c>
      <c r="J51" s="103">
        <f t="shared" si="13"/>
        <v>0</v>
      </c>
      <c r="K51" s="89"/>
      <c r="L51" s="89">
        <v>0</v>
      </c>
      <c r="M51" s="89">
        <f t="shared" si="7"/>
        <v>8000</v>
      </c>
      <c r="N51" s="89">
        <f t="shared" si="4"/>
        <v>12000</v>
      </c>
      <c r="O51" s="205"/>
      <c r="Q51">
        <v>0</v>
      </c>
    </row>
    <row r="52" spans="2:17" ht="12.75" customHeight="1" x14ac:dyDescent="0.2">
      <c r="B52" s="107" t="s">
        <v>82</v>
      </c>
      <c r="C52" s="108" t="s">
        <v>83</v>
      </c>
      <c r="D52" s="99">
        <v>26000</v>
      </c>
      <c r="E52" s="108">
        <v>9000</v>
      </c>
      <c r="F52" s="99">
        <f t="shared" si="5"/>
        <v>35000</v>
      </c>
      <c r="G52" s="88">
        <v>21000</v>
      </c>
      <c r="H52" s="88">
        <v>48</v>
      </c>
      <c r="I52" s="88">
        <f>+Q52+H52</f>
        <v>1027.6100000000001</v>
      </c>
      <c r="J52" s="99">
        <f t="shared" si="13"/>
        <v>22411.61</v>
      </c>
      <c r="K52" s="88">
        <v>21384</v>
      </c>
      <c r="L52" s="88">
        <v>16.61</v>
      </c>
      <c r="M52" s="88">
        <f t="shared" si="7"/>
        <v>19972.39</v>
      </c>
      <c r="N52" s="88">
        <f t="shared" si="4"/>
        <v>33972.39</v>
      </c>
      <c r="O52" s="204">
        <f t="shared" si="6"/>
        <v>4.8933809523809533</v>
      </c>
      <c r="Q52">
        <v>979.61</v>
      </c>
    </row>
    <row r="53" spans="2:17" ht="13.5" customHeight="1" x14ac:dyDescent="0.2">
      <c r="B53" s="107" t="s">
        <v>84</v>
      </c>
      <c r="C53" s="108" t="s">
        <v>85</v>
      </c>
      <c r="D53" s="99">
        <f>SUM(D54:D56)</f>
        <v>70000</v>
      </c>
      <c r="E53" s="99">
        <f>SUM(E54:E56)</f>
        <v>1000</v>
      </c>
      <c r="F53" s="99">
        <f t="shared" si="5"/>
        <v>71000</v>
      </c>
      <c r="G53" s="99">
        <f>+G54+G55</f>
        <v>35100</v>
      </c>
      <c r="H53" s="99">
        <f>SUM(H54:H55)</f>
        <v>178.05</v>
      </c>
      <c r="I53" s="99">
        <f>SUM(I54:I55)</f>
        <v>829.47</v>
      </c>
      <c r="J53" s="99">
        <f t="shared" si="13"/>
        <v>1363.47</v>
      </c>
      <c r="K53" s="99">
        <f>SUM(K54:K55)</f>
        <v>534</v>
      </c>
      <c r="L53" s="99">
        <f>SUM(L54:L55)</f>
        <v>651.42000000000007</v>
      </c>
      <c r="M53" s="88">
        <f t="shared" si="7"/>
        <v>34270.53</v>
      </c>
      <c r="N53" s="88">
        <f t="shared" si="4"/>
        <v>70170.53</v>
      </c>
      <c r="O53" s="204">
        <f t="shared" si="6"/>
        <v>2.3631623931623933</v>
      </c>
      <c r="Q53">
        <v>651.42000000000007</v>
      </c>
    </row>
    <row r="54" spans="2:17" ht="13.5" x14ac:dyDescent="0.25">
      <c r="B54" s="101" t="s">
        <v>86</v>
      </c>
      <c r="C54" s="104" t="s">
        <v>87</v>
      </c>
      <c r="D54" s="103">
        <v>36200</v>
      </c>
      <c r="E54" s="103">
        <v>0</v>
      </c>
      <c r="F54" s="103">
        <f t="shared" si="5"/>
        <v>36200</v>
      </c>
      <c r="G54" s="89">
        <v>20300</v>
      </c>
      <c r="H54" s="89">
        <v>0</v>
      </c>
      <c r="I54" s="89">
        <f>+Q54+H54</f>
        <v>460.1</v>
      </c>
      <c r="J54" s="103">
        <f t="shared" si="13"/>
        <v>508.1</v>
      </c>
      <c r="K54" s="89">
        <v>48</v>
      </c>
      <c r="L54" s="89">
        <v>460.1</v>
      </c>
      <c r="M54" s="89">
        <f t="shared" si="7"/>
        <v>19839.900000000001</v>
      </c>
      <c r="N54" s="89">
        <f t="shared" si="4"/>
        <v>35739.9</v>
      </c>
      <c r="O54" s="205">
        <f t="shared" si="6"/>
        <v>2.266502463054187</v>
      </c>
      <c r="Q54">
        <v>460.1</v>
      </c>
    </row>
    <row r="55" spans="2:17" ht="12.75" customHeight="1" x14ac:dyDescent="0.25">
      <c r="B55" s="101" t="s">
        <v>265</v>
      </c>
      <c r="C55" s="104" t="s">
        <v>266</v>
      </c>
      <c r="D55" s="103">
        <v>33800</v>
      </c>
      <c r="E55" s="103">
        <v>1000</v>
      </c>
      <c r="F55" s="103">
        <f t="shared" si="5"/>
        <v>34800</v>
      </c>
      <c r="G55" s="103">
        <v>14800</v>
      </c>
      <c r="H55" s="103">
        <v>178.05</v>
      </c>
      <c r="I55" s="89">
        <f>+Q55+H55</f>
        <v>369.37</v>
      </c>
      <c r="J55" s="103">
        <f t="shared" si="13"/>
        <v>855.37</v>
      </c>
      <c r="K55" s="103">
        <v>486</v>
      </c>
      <c r="L55" s="103">
        <v>191.32</v>
      </c>
      <c r="M55" s="89">
        <f t="shared" si="7"/>
        <v>14430.63</v>
      </c>
      <c r="N55" s="89">
        <f t="shared" si="4"/>
        <v>34430.629999999997</v>
      </c>
      <c r="O55" s="205">
        <f t="shared" si="6"/>
        <v>2.4957432432432434</v>
      </c>
      <c r="Q55">
        <v>191.32</v>
      </c>
    </row>
    <row r="56" spans="2:17" ht="13.5" x14ac:dyDescent="0.25">
      <c r="B56" s="109">
        <v>139</v>
      </c>
      <c r="C56" s="104" t="s">
        <v>88</v>
      </c>
      <c r="D56" s="103">
        <v>0</v>
      </c>
      <c r="E56" s="103">
        <v>0</v>
      </c>
      <c r="F56" s="103">
        <f t="shared" si="5"/>
        <v>0</v>
      </c>
      <c r="G56" s="89">
        <v>0</v>
      </c>
      <c r="H56" s="89"/>
      <c r="I56" s="89">
        <f>+H56+Q56</f>
        <v>0</v>
      </c>
      <c r="J56" s="89"/>
      <c r="K56" s="89"/>
      <c r="L56" s="89"/>
      <c r="M56" s="89">
        <f t="shared" ref="M56" si="15">+G56-I56</f>
        <v>0</v>
      </c>
      <c r="N56" s="89">
        <f t="shared" si="4"/>
        <v>0</v>
      </c>
      <c r="O56" s="205" t="s">
        <v>1</v>
      </c>
      <c r="Q56">
        <v>0</v>
      </c>
    </row>
    <row r="57" spans="2:17" x14ac:dyDescent="0.2">
      <c r="B57" s="213" t="s">
        <v>366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2:17" ht="12" customHeight="1" x14ac:dyDescent="0.2">
      <c r="B58" s="213" t="s">
        <v>376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2:17" ht="5.25" customHeight="1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7" ht="3.75" customHeight="1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7" ht="0.75" customHeight="1" x14ac:dyDescent="0.2">
      <c r="B61" s="230" t="s">
        <v>8</v>
      </c>
      <c r="C61" s="231"/>
      <c r="D61" s="236" t="s">
        <v>6</v>
      </c>
      <c r="E61" s="237"/>
      <c r="F61" s="237"/>
      <c r="G61" s="238"/>
      <c r="H61" s="219" t="s">
        <v>9</v>
      </c>
      <c r="I61" s="220"/>
      <c r="J61" s="223" t="s">
        <v>363</v>
      </c>
      <c r="K61" s="223"/>
      <c r="L61" s="223" t="s">
        <v>10</v>
      </c>
      <c r="M61" s="219" t="s">
        <v>3</v>
      </c>
      <c r="N61" s="220"/>
      <c r="O61" s="226" t="s">
        <v>11</v>
      </c>
    </row>
    <row r="62" spans="2:17" ht="15.75" customHeight="1" x14ac:dyDescent="0.2">
      <c r="B62" s="232"/>
      <c r="C62" s="233"/>
      <c r="D62" s="239"/>
      <c r="E62" s="240"/>
      <c r="F62" s="240"/>
      <c r="G62" s="241"/>
      <c r="H62" s="221"/>
      <c r="I62" s="222"/>
      <c r="J62" s="224"/>
      <c r="K62" s="224"/>
      <c r="L62" s="224"/>
      <c r="M62" s="221"/>
      <c r="N62" s="222"/>
      <c r="O62" s="227"/>
    </row>
    <row r="63" spans="2:17" ht="21.75" customHeight="1" x14ac:dyDescent="0.2">
      <c r="B63" s="234"/>
      <c r="C63" s="235"/>
      <c r="D63" s="191" t="s">
        <v>12</v>
      </c>
      <c r="E63" s="191" t="s">
        <v>13</v>
      </c>
      <c r="F63" s="191" t="s">
        <v>14</v>
      </c>
      <c r="G63" s="191" t="s">
        <v>0</v>
      </c>
      <c r="H63" s="192" t="s">
        <v>7</v>
      </c>
      <c r="I63" s="193" t="s">
        <v>15</v>
      </c>
      <c r="J63" s="194"/>
      <c r="K63" s="195" t="s">
        <v>361</v>
      </c>
      <c r="L63" s="225"/>
      <c r="M63" s="196" t="s">
        <v>16</v>
      </c>
      <c r="N63" s="197" t="s">
        <v>5</v>
      </c>
      <c r="O63" s="228"/>
    </row>
    <row r="64" spans="2:17" x14ac:dyDescent="0.2">
      <c r="B64" s="107" t="s">
        <v>89</v>
      </c>
      <c r="C64" s="108" t="s">
        <v>90</v>
      </c>
      <c r="D64" s="99">
        <f>SUM(D65:D67)</f>
        <v>436609</v>
      </c>
      <c r="E64" s="99">
        <f>SUM(E65:E67)</f>
        <v>-4000</v>
      </c>
      <c r="F64" s="99">
        <f t="shared" si="5"/>
        <v>432609</v>
      </c>
      <c r="G64" s="99">
        <f>+G65+G66+G67</f>
        <v>193078</v>
      </c>
      <c r="H64" s="99">
        <f>SUM(H65:H67)</f>
        <v>26345</v>
      </c>
      <c r="I64" s="99">
        <f>SUM(I65:I67)</f>
        <v>43038</v>
      </c>
      <c r="J64" s="99">
        <f t="shared" ref="J64:J117" si="16">+I64+K64</f>
        <v>62608</v>
      </c>
      <c r="K64" s="99">
        <f>SUM(K65:K67)</f>
        <v>19570</v>
      </c>
      <c r="L64" s="99">
        <f>SUM(L65:L67)</f>
        <v>42622</v>
      </c>
      <c r="M64" s="88">
        <f t="shared" ref="M64:M117" si="17">+G64-I64</f>
        <v>150040</v>
      </c>
      <c r="N64" s="88">
        <f t="shared" si="4"/>
        <v>389571</v>
      </c>
      <c r="O64" s="204">
        <f t="shared" si="6"/>
        <v>22.290473280228717</v>
      </c>
      <c r="P64" s="7"/>
      <c r="Q64">
        <v>16693</v>
      </c>
    </row>
    <row r="65" spans="2:17" ht="13.5" x14ac:dyDescent="0.25">
      <c r="B65" s="106" t="s">
        <v>91</v>
      </c>
      <c r="C65" s="104" t="s">
        <v>92</v>
      </c>
      <c r="D65" s="103">
        <v>380409</v>
      </c>
      <c r="E65" s="103">
        <v>0</v>
      </c>
      <c r="F65" s="103">
        <f t="shared" si="5"/>
        <v>380409</v>
      </c>
      <c r="G65" s="103">
        <v>163328</v>
      </c>
      <c r="H65" s="103">
        <v>20812</v>
      </c>
      <c r="I65" s="89">
        <f>+Q65+H65</f>
        <v>32982</v>
      </c>
      <c r="J65" s="103">
        <f t="shared" si="16"/>
        <v>48992</v>
      </c>
      <c r="K65" s="103">
        <v>16010</v>
      </c>
      <c r="L65" s="103">
        <v>32699</v>
      </c>
      <c r="M65" s="89">
        <f t="shared" si="17"/>
        <v>130346</v>
      </c>
      <c r="N65" s="89">
        <f t="shared" si="4"/>
        <v>347427</v>
      </c>
      <c r="O65" s="205">
        <f t="shared" si="6"/>
        <v>20.193720611285265</v>
      </c>
      <c r="Q65">
        <v>12170</v>
      </c>
    </row>
    <row r="66" spans="2:17" ht="13.5" x14ac:dyDescent="0.25">
      <c r="B66" s="101" t="s">
        <v>93</v>
      </c>
      <c r="C66" s="102" t="s">
        <v>94</v>
      </c>
      <c r="D66" s="103">
        <v>43950</v>
      </c>
      <c r="E66" s="103">
        <v>-2000</v>
      </c>
      <c r="F66" s="103">
        <f t="shared" si="5"/>
        <v>41950</v>
      </c>
      <c r="G66" s="89">
        <v>23000</v>
      </c>
      <c r="H66" s="89">
        <v>5400</v>
      </c>
      <c r="I66" s="89">
        <f>+Q66+H66</f>
        <v>9600</v>
      </c>
      <c r="J66" s="103">
        <f t="shared" si="16"/>
        <v>12400</v>
      </c>
      <c r="K66" s="89">
        <v>2800</v>
      </c>
      <c r="L66" s="89">
        <v>9600</v>
      </c>
      <c r="M66" s="89">
        <f t="shared" si="17"/>
        <v>13400</v>
      </c>
      <c r="N66" s="89">
        <f t="shared" si="4"/>
        <v>32350</v>
      </c>
      <c r="O66" s="205">
        <f t="shared" si="6"/>
        <v>41.739130434782609</v>
      </c>
      <c r="Q66">
        <v>4200</v>
      </c>
    </row>
    <row r="67" spans="2:17" ht="13.5" x14ac:dyDescent="0.25">
      <c r="B67" s="101">
        <v>143</v>
      </c>
      <c r="C67" s="102" t="s">
        <v>95</v>
      </c>
      <c r="D67" s="103">
        <v>12250</v>
      </c>
      <c r="E67" s="103">
        <v>-2000</v>
      </c>
      <c r="F67" s="103">
        <f t="shared" si="5"/>
        <v>10250</v>
      </c>
      <c r="G67" s="89">
        <v>6750</v>
      </c>
      <c r="H67" s="89">
        <v>133</v>
      </c>
      <c r="I67" s="89">
        <f>+Q67+H67</f>
        <v>456</v>
      </c>
      <c r="J67" s="103">
        <f t="shared" si="16"/>
        <v>1216</v>
      </c>
      <c r="K67" s="89">
        <v>760</v>
      </c>
      <c r="L67" s="89">
        <v>323</v>
      </c>
      <c r="M67" s="89">
        <f t="shared" si="17"/>
        <v>6294</v>
      </c>
      <c r="N67" s="89">
        <f t="shared" si="4"/>
        <v>9794</v>
      </c>
      <c r="O67" s="205">
        <f t="shared" si="6"/>
        <v>6.7555555555555555</v>
      </c>
      <c r="Q67">
        <v>323</v>
      </c>
    </row>
    <row r="68" spans="2:17" x14ac:dyDescent="0.2">
      <c r="B68" s="107" t="s">
        <v>96</v>
      </c>
      <c r="C68" s="108" t="s">
        <v>97</v>
      </c>
      <c r="D68" s="99">
        <f>SUM(D69:D71)</f>
        <v>196956</v>
      </c>
      <c r="E68" s="99">
        <f>SUM(E69:E72)</f>
        <v>-9500</v>
      </c>
      <c r="F68" s="99">
        <f t="shared" si="5"/>
        <v>187456</v>
      </c>
      <c r="G68" s="99">
        <f>+G69+G70+G71+G72</f>
        <v>69000</v>
      </c>
      <c r="H68" s="99">
        <f>SUM(H69:H72)</f>
        <v>4058.62</v>
      </c>
      <c r="I68" s="99">
        <f>SUM(I69:I72)</f>
        <v>9072</v>
      </c>
      <c r="J68" s="99">
        <f t="shared" si="16"/>
        <v>18272.919999999998</v>
      </c>
      <c r="K68" s="99">
        <f>SUM(K69:K72)</f>
        <v>9200.92</v>
      </c>
      <c r="L68" s="99">
        <f>SUM(L69:L72)</f>
        <v>6778.81</v>
      </c>
      <c r="M68" s="88">
        <f t="shared" si="17"/>
        <v>59928</v>
      </c>
      <c r="N68" s="88">
        <f t="shared" si="4"/>
        <v>178384</v>
      </c>
      <c r="O68" s="204">
        <f t="shared" si="6"/>
        <v>13.147826086956522</v>
      </c>
      <c r="Q68">
        <v>5013.38</v>
      </c>
    </row>
    <row r="69" spans="2:17" ht="13.5" x14ac:dyDescent="0.25">
      <c r="B69" s="106" t="s">
        <v>98</v>
      </c>
      <c r="C69" s="104" t="s">
        <v>92</v>
      </c>
      <c r="D69" s="103">
        <v>88000</v>
      </c>
      <c r="E69" s="103">
        <v>0</v>
      </c>
      <c r="F69" s="103">
        <f t="shared" si="5"/>
        <v>88000</v>
      </c>
      <c r="G69" s="103">
        <v>37500</v>
      </c>
      <c r="H69" s="103">
        <v>3603.04</v>
      </c>
      <c r="I69" s="89">
        <f>+Q69+H69</f>
        <v>8201.7000000000007</v>
      </c>
      <c r="J69" s="103">
        <f t="shared" si="16"/>
        <v>17123.7</v>
      </c>
      <c r="K69" s="103">
        <v>8922</v>
      </c>
      <c r="L69" s="103">
        <v>6049.43</v>
      </c>
      <c r="M69" s="89">
        <f t="shared" si="17"/>
        <v>29298.3</v>
      </c>
      <c r="N69" s="89">
        <f t="shared" si="4"/>
        <v>79798.3</v>
      </c>
      <c r="O69" s="205">
        <f t="shared" si="6"/>
        <v>21.871200000000002</v>
      </c>
      <c r="Q69">
        <v>4598.66</v>
      </c>
    </row>
    <row r="70" spans="2:17" ht="13.5" x14ac:dyDescent="0.25">
      <c r="B70" s="101" t="s">
        <v>99</v>
      </c>
      <c r="C70" s="102" t="s">
        <v>94</v>
      </c>
      <c r="D70" s="103">
        <v>104456</v>
      </c>
      <c r="E70" s="103">
        <v>-11000</v>
      </c>
      <c r="F70" s="103">
        <f t="shared" si="5"/>
        <v>93456</v>
      </c>
      <c r="G70" s="103">
        <v>27000</v>
      </c>
      <c r="H70" s="103"/>
      <c r="I70" s="89">
        <f>+Q70+H70</f>
        <v>0</v>
      </c>
      <c r="J70" s="103">
        <f t="shared" si="16"/>
        <v>0</v>
      </c>
      <c r="K70" s="103">
        <v>0</v>
      </c>
      <c r="L70" s="89">
        <v>0</v>
      </c>
      <c r="M70" s="89">
        <f t="shared" si="17"/>
        <v>27000</v>
      </c>
      <c r="N70" s="89">
        <f t="shared" si="4"/>
        <v>93456</v>
      </c>
      <c r="O70" s="205">
        <f t="shared" si="6"/>
        <v>0</v>
      </c>
      <c r="Q70">
        <v>0</v>
      </c>
    </row>
    <row r="71" spans="2:17" ht="13.5" x14ac:dyDescent="0.25">
      <c r="B71" s="101">
        <v>153</v>
      </c>
      <c r="C71" s="102" t="s">
        <v>100</v>
      </c>
      <c r="D71" s="103">
        <v>4500</v>
      </c>
      <c r="E71" s="103">
        <v>0</v>
      </c>
      <c r="F71" s="103">
        <f t="shared" si="5"/>
        <v>4500</v>
      </c>
      <c r="G71" s="89">
        <v>3000</v>
      </c>
      <c r="H71" s="89">
        <v>62.1</v>
      </c>
      <c r="I71" s="89">
        <f>+Q71+H71</f>
        <v>194.48</v>
      </c>
      <c r="J71" s="103">
        <f t="shared" si="16"/>
        <v>470.4</v>
      </c>
      <c r="K71" s="89">
        <v>275.92</v>
      </c>
      <c r="L71" s="89">
        <v>132.38</v>
      </c>
      <c r="M71" s="89">
        <f t="shared" si="17"/>
        <v>2805.52</v>
      </c>
      <c r="N71" s="89">
        <f t="shared" si="4"/>
        <v>4305.5200000000004</v>
      </c>
      <c r="O71" s="205">
        <f t="shared" si="6"/>
        <v>6.4826666666666668</v>
      </c>
      <c r="Q71">
        <v>132.38</v>
      </c>
    </row>
    <row r="72" spans="2:17" ht="13.5" customHeight="1" x14ac:dyDescent="0.25">
      <c r="B72" s="101">
        <v>154</v>
      </c>
      <c r="C72" s="102" t="s">
        <v>347</v>
      </c>
      <c r="D72" s="103"/>
      <c r="E72" s="103">
        <v>1500</v>
      </c>
      <c r="F72" s="103">
        <f t="shared" si="5"/>
        <v>1500</v>
      </c>
      <c r="G72" s="89">
        <v>1500</v>
      </c>
      <c r="H72" s="89">
        <v>393.48</v>
      </c>
      <c r="I72" s="89">
        <f>+Q72+H72</f>
        <v>675.81999999999994</v>
      </c>
      <c r="J72" s="103">
        <f t="shared" si="16"/>
        <v>678.81999999999994</v>
      </c>
      <c r="K72" s="89">
        <v>3</v>
      </c>
      <c r="L72" s="89">
        <v>597</v>
      </c>
      <c r="M72" s="89">
        <f t="shared" si="17"/>
        <v>824.18000000000006</v>
      </c>
      <c r="N72" s="89">
        <f t="shared" ref="N72" si="18">+F72-I72</f>
        <v>824.18000000000006</v>
      </c>
      <c r="O72" s="205">
        <f t="shared" ref="O72" si="19">+I72*100/G72</f>
        <v>45.05466666666667</v>
      </c>
      <c r="Q72">
        <v>282.33999999999997</v>
      </c>
    </row>
    <row r="73" spans="2:17" ht="15.75" customHeight="1" x14ac:dyDescent="0.2">
      <c r="B73" s="107" t="s">
        <v>101</v>
      </c>
      <c r="C73" s="108" t="s">
        <v>102</v>
      </c>
      <c r="D73" s="99">
        <f>+D76+D77+D79</f>
        <v>383718</v>
      </c>
      <c r="E73" s="99">
        <f>SUM(E74:E79)</f>
        <v>285000</v>
      </c>
      <c r="F73" s="99">
        <f>+F76+F77+F79+F78+F75</f>
        <v>668718</v>
      </c>
      <c r="G73" s="99">
        <f>+G76+G77+G79+G78</f>
        <v>422605</v>
      </c>
      <c r="H73" s="99">
        <f>+H76+H77+H79+H78+H75</f>
        <v>2488</v>
      </c>
      <c r="I73" s="99">
        <f>+I76+I77+I79+I78+I75</f>
        <v>35221.089999999997</v>
      </c>
      <c r="J73" s="99">
        <f t="shared" si="16"/>
        <v>298700.08999999997</v>
      </c>
      <c r="K73" s="99">
        <f>+K76+K77+K79+K78+K75</f>
        <v>263479</v>
      </c>
      <c r="L73" s="99">
        <f>+L76+L77+L79+L78</f>
        <v>21513.31</v>
      </c>
      <c r="M73" s="88">
        <f t="shared" si="17"/>
        <v>387383.91000000003</v>
      </c>
      <c r="N73" s="88">
        <f t="shared" si="4"/>
        <v>633496.91</v>
      </c>
      <c r="O73" s="204">
        <f t="shared" si="6"/>
        <v>8.3342814211852669</v>
      </c>
      <c r="Q73">
        <v>32733.09</v>
      </c>
    </row>
    <row r="74" spans="2:17" ht="13.5" hidden="1" x14ac:dyDescent="0.25">
      <c r="B74" s="106" t="s">
        <v>103</v>
      </c>
      <c r="C74" s="104" t="s">
        <v>104</v>
      </c>
      <c r="D74" s="103">
        <v>0</v>
      </c>
      <c r="E74" s="103"/>
      <c r="F74" s="103">
        <f t="shared" si="5"/>
        <v>0</v>
      </c>
      <c r="G74" s="90">
        <v>0</v>
      </c>
      <c r="H74" s="89"/>
      <c r="I74" s="89">
        <f>+H74+Q74</f>
        <v>0</v>
      </c>
      <c r="J74" s="103">
        <f t="shared" si="16"/>
        <v>0</v>
      </c>
      <c r="K74" s="89"/>
      <c r="L74" s="89"/>
      <c r="M74" s="89">
        <f t="shared" si="17"/>
        <v>0</v>
      </c>
      <c r="N74" s="89">
        <f t="shared" si="4"/>
        <v>0</v>
      </c>
      <c r="O74" s="205"/>
      <c r="Q74">
        <v>0</v>
      </c>
    </row>
    <row r="75" spans="2:17" ht="13.5" hidden="1" customHeight="1" x14ac:dyDescent="0.25">
      <c r="B75" s="106" t="s">
        <v>267</v>
      </c>
      <c r="C75" s="104" t="s">
        <v>268</v>
      </c>
      <c r="D75" s="103">
        <v>0</v>
      </c>
      <c r="E75" s="103">
        <v>0</v>
      </c>
      <c r="F75" s="103">
        <f t="shared" si="5"/>
        <v>0</v>
      </c>
      <c r="G75" s="178" t="s">
        <v>1</v>
      </c>
      <c r="H75" s="89"/>
      <c r="I75" s="89">
        <f>+H75+Q75</f>
        <v>0</v>
      </c>
      <c r="J75" s="103">
        <f t="shared" si="16"/>
        <v>0</v>
      </c>
      <c r="K75" s="89">
        <v>0</v>
      </c>
      <c r="L75" s="89"/>
      <c r="M75" s="89">
        <v>0</v>
      </c>
      <c r="N75" s="89">
        <f t="shared" si="4"/>
        <v>0</v>
      </c>
      <c r="O75" s="205">
        <f>+I75*100/G77</f>
        <v>0</v>
      </c>
      <c r="Q75">
        <v>0</v>
      </c>
    </row>
    <row r="76" spans="2:17" ht="13.5" x14ac:dyDescent="0.25">
      <c r="B76" s="106" t="s">
        <v>259</v>
      </c>
      <c r="C76" s="104" t="s">
        <v>260</v>
      </c>
      <c r="D76" s="103">
        <v>2900</v>
      </c>
      <c r="E76" s="103">
        <v>0</v>
      </c>
      <c r="F76" s="103">
        <f t="shared" si="5"/>
        <v>2900</v>
      </c>
      <c r="G76" s="103">
        <v>2900</v>
      </c>
      <c r="H76" s="89"/>
      <c r="I76" s="89">
        <f>+H76+Q76</f>
        <v>0</v>
      </c>
      <c r="J76" s="103">
        <f t="shared" si="16"/>
        <v>0</v>
      </c>
      <c r="K76" s="89">
        <v>0</v>
      </c>
      <c r="L76" s="89"/>
      <c r="M76" s="89">
        <f t="shared" si="17"/>
        <v>2900</v>
      </c>
      <c r="N76" s="89">
        <f t="shared" si="4"/>
        <v>2900</v>
      </c>
      <c r="O76" s="205" t="s">
        <v>1</v>
      </c>
      <c r="Q76">
        <v>0</v>
      </c>
    </row>
    <row r="77" spans="2:17" ht="12.75" customHeight="1" x14ac:dyDescent="0.25">
      <c r="B77" s="106" t="s">
        <v>105</v>
      </c>
      <c r="C77" s="104" t="s">
        <v>106</v>
      </c>
      <c r="D77" s="103">
        <v>78800</v>
      </c>
      <c r="E77" s="103">
        <v>0</v>
      </c>
      <c r="F77" s="103">
        <f t="shared" si="5"/>
        <v>78800</v>
      </c>
      <c r="G77" s="103">
        <v>33800</v>
      </c>
      <c r="H77" s="89">
        <v>0</v>
      </c>
      <c r="I77" s="89">
        <f>+Q77+H77</f>
        <v>16992.82</v>
      </c>
      <c r="J77" s="103">
        <f t="shared" si="16"/>
        <v>17051.82</v>
      </c>
      <c r="K77" s="89">
        <v>59</v>
      </c>
      <c r="L77" s="89">
        <v>14419</v>
      </c>
      <c r="M77" s="89">
        <f t="shared" si="17"/>
        <v>16807.18</v>
      </c>
      <c r="N77" s="89">
        <f t="shared" si="4"/>
        <v>61807.18</v>
      </c>
      <c r="O77" s="205">
        <f t="shared" si="6"/>
        <v>50.274615384615387</v>
      </c>
      <c r="Q77">
        <v>16992.82</v>
      </c>
    </row>
    <row r="78" spans="2:17" ht="16.5" customHeight="1" x14ac:dyDescent="0.25">
      <c r="B78" s="109">
        <v>165</v>
      </c>
      <c r="C78" s="104" t="s">
        <v>107</v>
      </c>
      <c r="D78" s="103"/>
      <c r="E78" s="103">
        <v>61000</v>
      </c>
      <c r="F78" s="103">
        <f t="shared" si="5"/>
        <v>61000</v>
      </c>
      <c r="G78" s="103">
        <v>61000</v>
      </c>
      <c r="H78" s="89">
        <v>0</v>
      </c>
      <c r="I78" s="89">
        <v>0</v>
      </c>
      <c r="J78" s="103">
        <f t="shared" si="16"/>
        <v>152996</v>
      </c>
      <c r="K78" s="89">
        <v>152996</v>
      </c>
      <c r="L78" s="89">
        <v>0</v>
      </c>
      <c r="M78" s="89">
        <f t="shared" si="17"/>
        <v>61000</v>
      </c>
      <c r="N78" s="89">
        <f t="shared" si="4"/>
        <v>61000</v>
      </c>
      <c r="O78" s="205">
        <f t="shared" si="6"/>
        <v>0</v>
      </c>
      <c r="Q78">
        <v>0</v>
      </c>
    </row>
    <row r="79" spans="2:17" ht="13.5" x14ac:dyDescent="0.25">
      <c r="B79" s="101" t="s">
        <v>108</v>
      </c>
      <c r="C79" s="102" t="s">
        <v>109</v>
      </c>
      <c r="D79" s="103">
        <v>302018</v>
      </c>
      <c r="E79" s="103">
        <v>224000</v>
      </c>
      <c r="F79" s="103">
        <f t="shared" si="5"/>
        <v>526018</v>
      </c>
      <c r="G79" s="103">
        <v>324905</v>
      </c>
      <c r="H79" s="103">
        <v>2488</v>
      </c>
      <c r="I79" s="89">
        <f>+H79+Q79</f>
        <v>18228.27</v>
      </c>
      <c r="J79" s="103">
        <f t="shared" si="16"/>
        <v>128652.27</v>
      </c>
      <c r="K79" s="103">
        <v>110424</v>
      </c>
      <c r="L79" s="103">
        <v>7094.31</v>
      </c>
      <c r="M79" s="89">
        <f t="shared" si="17"/>
        <v>306676.73</v>
      </c>
      <c r="N79" s="89">
        <f t="shared" si="4"/>
        <v>507789.73</v>
      </c>
      <c r="O79" s="205">
        <f t="shared" si="6"/>
        <v>5.610338406611163</v>
      </c>
      <c r="Q79">
        <v>15740.27</v>
      </c>
    </row>
    <row r="80" spans="2:17" x14ac:dyDescent="0.2">
      <c r="B80" s="110">
        <v>170</v>
      </c>
      <c r="C80" s="111" t="s">
        <v>288</v>
      </c>
      <c r="D80" s="112">
        <f>+D81+D82</f>
        <v>348000</v>
      </c>
      <c r="E80" s="112">
        <f>+E81+E82</f>
        <v>-7920</v>
      </c>
      <c r="F80" s="99">
        <f t="shared" si="5"/>
        <v>340080</v>
      </c>
      <c r="G80" s="112">
        <f>+G81+G82</f>
        <v>61074</v>
      </c>
      <c r="H80" s="112">
        <f>SUM(H81:H82)</f>
        <v>12372.96</v>
      </c>
      <c r="I80" s="112">
        <f>SUM(I81:I82)</f>
        <v>41710.479999999996</v>
      </c>
      <c r="J80" s="99">
        <f t="shared" si="16"/>
        <v>98631.359999999986</v>
      </c>
      <c r="K80" s="112">
        <f>SUM(K81:K82)</f>
        <v>56920.88</v>
      </c>
      <c r="L80" s="112">
        <f>SUM(L81:L82)</f>
        <v>0</v>
      </c>
      <c r="M80" s="88">
        <f t="shared" si="17"/>
        <v>19363.520000000004</v>
      </c>
      <c r="N80" s="88">
        <f t="shared" si="4"/>
        <v>298369.52</v>
      </c>
      <c r="O80" s="204">
        <f t="shared" si="6"/>
        <v>68.294986409928924</v>
      </c>
      <c r="Q80">
        <v>29337.52</v>
      </c>
    </row>
    <row r="81" spans="2:17" ht="13.5" x14ac:dyDescent="0.25">
      <c r="B81" s="101">
        <v>171</v>
      </c>
      <c r="C81" s="113" t="s">
        <v>287</v>
      </c>
      <c r="D81" s="114">
        <v>101000</v>
      </c>
      <c r="E81" s="114">
        <v>0</v>
      </c>
      <c r="F81" s="103">
        <f t="shared" si="5"/>
        <v>101000</v>
      </c>
      <c r="G81" s="89">
        <v>0</v>
      </c>
      <c r="H81" s="89">
        <v>0</v>
      </c>
      <c r="I81" s="89">
        <f>+H81+Q81</f>
        <v>0</v>
      </c>
      <c r="J81" s="103">
        <f t="shared" si="16"/>
        <v>0</v>
      </c>
      <c r="K81" s="89">
        <v>0</v>
      </c>
      <c r="L81" s="89"/>
      <c r="M81" s="89">
        <f t="shared" si="17"/>
        <v>0</v>
      </c>
      <c r="N81" s="89">
        <f t="shared" si="4"/>
        <v>101000</v>
      </c>
      <c r="O81" s="205" t="s">
        <v>1</v>
      </c>
      <c r="Q81">
        <v>0</v>
      </c>
    </row>
    <row r="82" spans="2:17" ht="13.5" x14ac:dyDescent="0.25">
      <c r="B82" s="101" t="s">
        <v>110</v>
      </c>
      <c r="C82" s="102" t="s">
        <v>111</v>
      </c>
      <c r="D82" s="103">
        <v>247000</v>
      </c>
      <c r="E82" s="103">
        <v>-7920</v>
      </c>
      <c r="F82" s="103">
        <f t="shared" si="5"/>
        <v>239080</v>
      </c>
      <c r="G82" s="103">
        <v>61074</v>
      </c>
      <c r="H82" s="103">
        <v>12372.96</v>
      </c>
      <c r="I82" s="89">
        <f>+H82+Q82</f>
        <v>41710.479999999996</v>
      </c>
      <c r="J82" s="103">
        <f t="shared" si="16"/>
        <v>98631.359999999986</v>
      </c>
      <c r="K82" s="103">
        <f>6000+50920.88</f>
        <v>56920.88</v>
      </c>
      <c r="L82" s="89">
        <v>0</v>
      </c>
      <c r="M82" s="89">
        <f t="shared" si="17"/>
        <v>19363.520000000004</v>
      </c>
      <c r="N82" s="89">
        <f t="shared" si="4"/>
        <v>197369.52000000002</v>
      </c>
      <c r="O82" s="205">
        <f t="shared" si="6"/>
        <v>68.294986409928924</v>
      </c>
      <c r="Q82">
        <v>29337.52</v>
      </c>
    </row>
    <row r="83" spans="2:17" x14ac:dyDescent="0.2">
      <c r="B83" s="107" t="s">
        <v>112</v>
      </c>
      <c r="C83" s="108" t="s">
        <v>113</v>
      </c>
      <c r="D83" s="99">
        <f>SUM(D84:D89)</f>
        <v>545434</v>
      </c>
      <c r="E83" s="99">
        <f>SUM(E84:E89)</f>
        <v>-7800</v>
      </c>
      <c r="F83" s="99">
        <f t="shared" si="5"/>
        <v>537634</v>
      </c>
      <c r="G83" s="99">
        <f>SUM(G84:G89)</f>
        <v>224929</v>
      </c>
      <c r="H83" s="99">
        <f>SUM(H84:H89)</f>
        <v>4178.68</v>
      </c>
      <c r="I83" s="99">
        <f>SUM(I84:I89)</f>
        <v>52402</v>
      </c>
      <c r="J83" s="99">
        <f t="shared" si="16"/>
        <v>353445</v>
      </c>
      <c r="K83" s="99">
        <f>SUM(K84:K89)</f>
        <v>301043</v>
      </c>
      <c r="L83" s="99">
        <f>SUM(L84:L89)</f>
        <v>4927.3</v>
      </c>
      <c r="M83" s="88">
        <f t="shared" si="17"/>
        <v>172527</v>
      </c>
      <c r="N83" s="88">
        <f t="shared" si="4"/>
        <v>485232</v>
      </c>
      <c r="O83" s="204">
        <f t="shared" si="6"/>
        <v>23.297129316362053</v>
      </c>
      <c r="Q83">
        <v>48223.32</v>
      </c>
    </row>
    <row r="84" spans="2:17" ht="12" customHeight="1" x14ac:dyDescent="0.25">
      <c r="B84" s="109">
        <v>181</v>
      </c>
      <c r="C84" s="104" t="s">
        <v>114</v>
      </c>
      <c r="D84" s="103">
        <v>22900</v>
      </c>
      <c r="E84" s="103">
        <v>0</v>
      </c>
      <c r="F84" s="103">
        <f t="shared" si="5"/>
        <v>22900</v>
      </c>
      <c r="G84" s="89">
        <v>12000</v>
      </c>
      <c r="H84" s="89">
        <v>0</v>
      </c>
      <c r="I84" s="89">
        <f>+H84+Q84</f>
        <v>0</v>
      </c>
      <c r="J84" s="103">
        <f t="shared" si="16"/>
        <v>7650</v>
      </c>
      <c r="K84" s="89">
        <v>7650</v>
      </c>
      <c r="L84" s="89">
        <v>0</v>
      </c>
      <c r="M84" s="89">
        <f t="shared" si="17"/>
        <v>12000</v>
      </c>
      <c r="N84" s="89">
        <f t="shared" si="4"/>
        <v>22900</v>
      </c>
      <c r="O84" s="205">
        <f t="shared" si="6"/>
        <v>0</v>
      </c>
      <c r="Q84">
        <v>0</v>
      </c>
    </row>
    <row r="85" spans="2:17" ht="15" customHeight="1" x14ac:dyDescent="0.25">
      <c r="B85" s="106" t="s">
        <v>115</v>
      </c>
      <c r="C85" s="104" t="s">
        <v>269</v>
      </c>
      <c r="D85" s="103">
        <v>305265</v>
      </c>
      <c r="E85" s="103">
        <v>11000</v>
      </c>
      <c r="F85" s="103">
        <f t="shared" si="5"/>
        <v>316265</v>
      </c>
      <c r="G85" s="103">
        <v>135763</v>
      </c>
      <c r="H85" s="103">
        <v>4178.68</v>
      </c>
      <c r="I85" s="89">
        <f>+H85+Q85</f>
        <v>32530.54</v>
      </c>
      <c r="J85" s="103">
        <f t="shared" si="16"/>
        <v>240113.54</v>
      </c>
      <c r="K85" s="103">
        <v>207583</v>
      </c>
      <c r="L85" s="103">
        <v>717.3</v>
      </c>
      <c r="M85" s="89">
        <f t="shared" si="17"/>
        <v>103232.45999999999</v>
      </c>
      <c r="N85" s="89">
        <f t="shared" si="4"/>
        <v>283734.46000000002</v>
      </c>
      <c r="O85" s="205">
        <f t="shared" si="6"/>
        <v>23.961270743869832</v>
      </c>
      <c r="Q85">
        <v>28351.86</v>
      </c>
    </row>
    <row r="86" spans="2:17" ht="13.5" x14ac:dyDescent="0.25">
      <c r="B86" s="101">
        <v>183</v>
      </c>
      <c r="C86" s="104" t="s">
        <v>270</v>
      </c>
      <c r="D86" s="103">
        <v>40000</v>
      </c>
      <c r="E86" s="103">
        <v>-12000</v>
      </c>
      <c r="F86" s="103">
        <f t="shared" si="5"/>
        <v>28000</v>
      </c>
      <c r="G86" s="89">
        <v>13500</v>
      </c>
      <c r="H86" s="89">
        <v>0</v>
      </c>
      <c r="I86" s="89">
        <f>+H86+Q86</f>
        <v>0</v>
      </c>
      <c r="J86" s="103">
        <f t="shared" si="16"/>
        <v>0</v>
      </c>
      <c r="K86" s="89"/>
      <c r="L86" s="89">
        <v>0</v>
      </c>
      <c r="M86" s="89">
        <f t="shared" si="17"/>
        <v>13500</v>
      </c>
      <c r="N86" s="89">
        <f t="shared" si="4"/>
        <v>28000</v>
      </c>
      <c r="O86" s="205">
        <f t="shared" si="6"/>
        <v>0</v>
      </c>
      <c r="Q86">
        <v>0</v>
      </c>
    </row>
    <row r="87" spans="2:17" ht="15.75" customHeight="1" x14ac:dyDescent="0.25">
      <c r="B87" s="101">
        <v>184</v>
      </c>
      <c r="C87" s="104" t="s">
        <v>271</v>
      </c>
      <c r="D87" s="103">
        <v>7000</v>
      </c>
      <c r="E87" s="103">
        <v>0</v>
      </c>
      <c r="F87" s="103">
        <f t="shared" ref="F87:F152" si="20">+D87+E87</f>
        <v>7000</v>
      </c>
      <c r="G87" s="89">
        <v>1000</v>
      </c>
      <c r="H87" s="89">
        <v>0</v>
      </c>
      <c r="I87" s="89">
        <f t="shared" ref="I87:I97" si="21">+H87+Q87</f>
        <v>0</v>
      </c>
      <c r="J87" s="103">
        <f t="shared" si="16"/>
        <v>0</v>
      </c>
      <c r="K87" s="89"/>
      <c r="L87" s="89">
        <v>0</v>
      </c>
      <c r="M87" s="89">
        <f t="shared" si="17"/>
        <v>1000</v>
      </c>
      <c r="N87" s="89">
        <f t="shared" ref="N87:N159" si="22">+F87-I87</f>
        <v>7000</v>
      </c>
      <c r="O87" s="205" t="s">
        <v>1</v>
      </c>
      <c r="Q87">
        <v>0</v>
      </c>
    </row>
    <row r="88" spans="2:17" ht="15" customHeight="1" x14ac:dyDescent="0.25">
      <c r="B88" s="101">
        <v>185</v>
      </c>
      <c r="C88" s="104" t="s">
        <v>280</v>
      </c>
      <c r="D88" s="103">
        <v>81500</v>
      </c>
      <c r="E88" s="103">
        <v>-12000</v>
      </c>
      <c r="F88" s="103">
        <f t="shared" si="20"/>
        <v>69500</v>
      </c>
      <c r="G88" s="89">
        <v>11000</v>
      </c>
      <c r="H88" s="89">
        <v>0</v>
      </c>
      <c r="I88" s="89">
        <f t="shared" si="21"/>
        <v>0</v>
      </c>
      <c r="J88" s="103">
        <f t="shared" si="16"/>
        <v>9459</v>
      </c>
      <c r="K88" s="89">
        <v>9459</v>
      </c>
      <c r="L88" s="89">
        <v>0</v>
      </c>
      <c r="M88" s="89">
        <f t="shared" si="17"/>
        <v>11000</v>
      </c>
      <c r="N88" s="89">
        <f t="shared" si="22"/>
        <v>69500</v>
      </c>
      <c r="O88" s="205">
        <f t="shared" ref="O88:O159" si="23">+I88*100/G88</f>
        <v>0</v>
      </c>
      <c r="Q88">
        <v>0</v>
      </c>
    </row>
    <row r="89" spans="2:17" ht="14.25" customHeight="1" x14ac:dyDescent="0.25">
      <c r="B89" s="101" t="s">
        <v>116</v>
      </c>
      <c r="C89" s="102" t="s">
        <v>117</v>
      </c>
      <c r="D89" s="103">
        <v>88769</v>
      </c>
      <c r="E89" s="103">
        <v>5200</v>
      </c>
      <c r="F89" s="103">
        <f t="shared" si="20"/>
        <v>93969</v>
      </c>
      <c r="G89" s="89">
        <v>51666</v>
      </c>
      <c r="H89" s="89">
        <v>0</v>
      </c>
      <c r="I89" s="89">
        <f t="shared" si="21"/>
        <v>19871.46</v>
      </c>
      <c r="J89" s="103">
        <f t="shared" si="16"/>
        <v>96222.459999999992</v>
      </c>
      <c r="K89" s="89">
        <v>76351</v>
      </c>
      <c r="L89" s="89">
        <v>4210</v>
      </c>
      <c r="M89" s="89">
        <f t="shared" si="17"/>
        <v>31794.54</v>
      </c>
      <c r="N89" s="89">
        <f t="shared" si="22"/>
        <v>74097.540000000008</v>
      </c>
      <c r="O89" s="205">
        <f t="shared" si="23"/>
        <v>38.461386598536755</v>
      </c>
      <c r="Q89">
        <v>19871.46</v>
      </c>
    </row>
    <row r="90" spans="2:17" ht="16.5" customHeight="1" x14ac:dyDescent="0.2">
      <c r="B90" s="30">
        <v>190</v>
      </c>
      <c r="C90" s="31" t="s">
        <v>118</v>
      </c>
      <c r="D90" s="32"/>
      <c r="E90" s="32">
        <f>SUM(E91:E97)</f>
        <v>210715</v>
      </c>
      <c r="F90" s="32">
        <f>SUM(F91:F97)</f>
        <v>210715</v>
      </c>
      <c r="G90" s="33">
        <f>SUM(G91:G97)</f>
        <v>210715</v>
      </c>
      <c r="H90" s="34">
        <f>SUM(H91:H97)</f>
        <v>20792.55</v>
      </c>
      <c r="I90" s="182">
        <f>SUM(I91:I97)</f>
        <v>71855.009999999995</v>
      </c>
      <c r="J90" s="99">
        <f t="shared" si="16"/>
        <v>72936.009999999995</v>
      </c>
      <c r="K90" s="34">
        <f>SUM(K91:K97)</f>
        <v>1081</v>
      </c>
      <c r="L90" s="182">
        <f>SUM(L91:L97)</f>
        <v>60556</v>
      </c>
      <c r="M90" s="88">
        <f t="shared" si="17"/>
        <v>138859.99</v>
      </c>
      <c r="N90" s="44">
        <f t="shared" si="22"/>
        <v>138859.99</v>
      </c>
      <c r="O90" s="206">
        <f t="shared" si="23"/>
        <v>34.100567116721635</v>
      </c>
      <c r="P90" s="7"/>
      <c r="Q90">
        <v>51062.46</v>
      </c>
    </row>
    <row r="91" spans="2:17" ht="15" customHeight="1" x14ac:dyDescent="0.25">
      <c r="B91" s="38">
        <v>191</v>
      </c>
      <c r="C91" s="39" t="s">
        <v>119</v>
      </c>
      <c r="D91" s="32"/>
      <c r="E91" s="40">
        <v>22050</v>
      </c>
      <c r="F91" s="40">
        <f t="shared" si="20"/>
        <v>22050</v>
      </c>
      <c r="G91" s="42">
        <v>22050</v>
      </c>
      <c r="H91" s="52">
        <v>3745</v>
      </c>
      <c r="I91" s="177">
        <f t="shared" si="21"/>
        <v>3745</v>
      </c>
      <c r="J91" s="103">
        <f t="shared" si="16"/>
        <v>3745</v>
      </c>
      <c r="K91" s="52">
        <v>0</v>
      </c>
      <c r="L91" s="36"/>
      <c r="M91" s="89">
        <f t="shared" si="17"/>
        <v>18305</v>
      </c>
      <c r="N91" s="36">
        <f t="shared" si="22"/>
        <v>18305</v>
      </c>
      <c r="O91" s="207"/>
      <c r="Q91">
        <v>0</v>
      </c>
    </row>
    <row r="92" spans="2:17" ht="16.5" customHeight="1" x14ac:dyDescent="0.25">
      <c r="B92" s="38">
        <v>192</v>
      </c>
      <c r="C92" s="39" t="s">
        <v>120</v>
      </c>
      <c r="D92" s="40"/>
      <c r="E92" s="40">
        <v>159990</v>
      </c>
      <c r="F92" s="40">
        <f t="shared" si="20"/>
        <v>159990</v>
      </c>
      <c r="G92" s="42">
        <v>159990</v>
      </c>
      <c r="H92" s="52">
        <v>9210.5499999999993</v>
      </c>
      <c r="I92" s="177">
        <f>+Q92+H92</f>
        <v>58895.009999999995</v>
      </c>
      <c r="J92" s="103">
        <f t="shared" si="16"/>
        <v>58895.009999999995</v>
      </c>
      <c r="K92" s="52">
        <v>0</v>
      </c>
      <c r="L92" s="36">
        <v>58895</v>
      </c>
      <c r="M92" s="89">
        <f t="shared" si="17"/>
        <v>101094.99</v>
      </c>
      <c r="N92" s="36">
        <f t="shared" si="22"/>
        <v>101094.99</v>
      </c>
      <c r="O92" s="207">
        <f t="shared" si="23"/>
        <v>36.811681980123751</v>
      </c>
      <c r="Q92">
        <v>49684.46</v>
      </c>
    </row>
    <row r="93" spans="2:17" ht="13.5" customHeight="1" x14ac:dyDescent="0.25">
      <c r="B93" s="38">
        <v>195</v>
      </c>
      <c r="C93" s="39" t="s">
        <v>121</v>
      </c>
      <c r="D93" s="40"/>
      <c r="E93" s="40">
        <v>150</v>
      </c>
      <c r="F93" s="40">
        <f t="shared" si="20"/>
        <v>150</v>
      </c>
      <c r="G93" s="42">
        <v>150</v>
      </c>
      <c r="H93" s="52">
        <v>46</v>
      </c>
      <c r="I93" s="177">
        <f t="shared" si="21"/>
        <v>46</v>
      </c>
      <c r="J93" s="103">
        <f t="shared" si="16"/>
        <v>66</v>
      </c>
      <c r="K93" s="52">
        <v>20</v>
      </c>
      <c r="L93" s="36">
        <v>46</v>
      </c>
      <c r="M93" s="89">
        <f t="shared" si="17"/>
        <v>104</v>
      </c>
      <c r="N93" s="36">
        <f t="shared" si="22"/>
        <v>104</v>
      </c>
      <c r="O93" s="207" t="s">
        <v>1</v>
      </c>
      <c r="Q93">
        <v>0</v>
      </c>
    </row>
    <row r="94" spans="2:17" ht="12" customHeight="1" x14ac:dyDescent="0.25">
      <c r="B94" s="38">
        <v>196</v>
      </c>
      <c r="C94" s="39" t="s">
        <v>122</v>
      </c>
      <c r="D94" s="40"/>
      <c r="E94" s="40">
        <v>2300</v>
      </c>
      <c r="F94" s="40">
        <f t="shared" si="20"/>
        <v>2300</v>
      </c>
      <c r="G94" s="42">
        <v>2300</v>
      </c>
      <c r="H94" s="52">
        <v>237</v>
      </c>
      <c r="I94" s="177">
        <f t="shared" si="21"/>
        <v>395</v>
      </c>
      <c r="J94" s="103">
        <f t="shared" si="16"/>
        <v>413</v>
      </c>
      <c r="K94" s="52">
        <v>18</v>
      </c>
      <c r="L94" s="36">
        <v>395</v>
      </c>
      <c r="M94" s="89">
        <f t="shared" si="17"/>
        <v>1905</v>
      </c>
      <c r="N94" s="36">
        <f t="shared" si="22"/>
        <v>1905</v>
      </c>
      <c r="O94" s="207">
        <f t="shared" si="23"/>
        <v>17.173913043478262</v>
      </c>
      <c r="Q94">
        <v>158</v>
      </c>
    </row>
    <row r="95" spans="2:17" ht="15" customHeight="1" x14ac:dyDescent="0.25">
      <c r="B95" s="38">
        <v>197</v>
      </c>
      <c r="C95" s="39" t="s">
        <v>123</v>
      </c>
      <c r="D95" s="40"/>
      <c r="E95" s="40">
        <v>9045</v>
      </c>
      <c r="F95" s="40">
        <f t="shared" si="20"/>
        <v>9045</v>
      </c>
      <c r="G95" s="42">
        <v>9045</v>
      </c>
      <c r="H95" s="52">
        <v>2448</v>
      </c>
      <c r="I95" s="177">
        <f t="shared" si="21"/>
        <v>2448</v>
      </c>
      <c r="J95" s="103">
        <f t="shared" si="16"/>
        <v>2448</v>
      </c>
      <c r="K95" s="52">
        <v>0</v>
      </c>
      <c r="L95" s="36"/>
      <c r="M95" s="89">
        <f t="shared" si="17"/>
        <v>6597</v>
      </c>
      <c r="N95" s="36">
        <f t="shared" si="22"/>
        <v>6597</v>
      </c>
      <c r="O95" s="207"/>
      <c r="Q95">
        <v>0</v>
      </c>
    </row>
    <row r="96" spans="2:17" ht="15.75" customHeight="1" x14ac:dyDescent="0.25">
      <c r="B96" s="38">
        <v>198</v>
      </c>
      <c r="C96" s="39" t="s">
        <v>124</v>
      </c>
      <c r="D96" s="40"/>
      <c r="E96" s="40">
        <v>1600</v>
      </c>
      <c r="F96" s="40">
        <f t="shared" si="20"/>
        <v>1600</v>
      </c>
      <c r="G96" s="40">
        <v>1600</v>
      </c>
      <c r="H96" s="45">
        <v>0</v>
      </c>
      <c r="I96" s="177">
        <f t="shared" si="21"/>
        <v>0</v>
      </c>
      <c r="J96" s="103">
        <f t="shared" si="16"/>
        <v>0</v>
      </c>
      <c r="K96" s="45">
        <v>0</v>
      </c>
      <c r="L96" s="36"/>
      <c r="M96" s="89">
        <f t="shared" si="17"/>
        <v>1600</v>
      </c>
      <c r="N96" s="36">
        <f t="shared" si="22"/>
        <v>1600</v>
      </c>
      <c r="O96" s="207"/>
      <c r="Q96">
        <v>0</v>
      </c>
    </row>
    <row r="97" spans="2:19" ht="13.5" customHeight="1" x14ac:dyDescent="0.25">
      <c r="B97" s="55">
        <v>199</v>
      </c>
      <c r="C97" s="56" t="s">
        <v>125</v>
      </c>
      <c r="D97" s="57"/>
      <c r="E97" s="57">
        <v>15580</v>
      </c>
      <c r="F97" s="57">
        <f t="shared" si="20"/>
        <v>15580</v>
      </c>
      <c r="G97" s="57">
        <v>15580</v>
      </c>
      <c r="H97" s="58">
        <v>5106</v>
      </c>
      <c r="I97" s="177">
        <f t="shared" si="21"/>
        <v>6326</v>
      </c>
      <c r="J97" s="103">
        <f t="shared" si="16"/>
        <v>7369</v>
      </c>
      <c r="K97" s="58">
        <v>1043</v>
      </c>
      <c r="L97" s="59">
        <v>1220</v>
      </c>
      <c r="M97" s="89">
        <f t="shared" si="17"/>
        <v>9254</v>
      </c>
      <c r="N97" s="59">
        <f t="shared" si="22"/>
        <v>9254</v>
      </c>
      <c r="O97" s="208">
        <f t="shared" si="23"/>
        <v>40.603337612323493</v>
      </c>
      <c r="Q97">
        <v>1220</v>
      </c>
    </row>
    <row r="98" spans="2:19" ht="0.75" customHeight="1" x14ac:dyDescent="0.25">
      <c r="B98" s="60"/>
      <c r="C98" s="61"/>
      <c r="D98" s="62"/>
      <c r="E98" s="62"/>
      <c r="F98" s="62"/>
      <c r="G98" s="62"/>
      <c r="H98" s="63"/>
      <c r="I98" s="183"/>
      <c r="J98" s="103">
        <f t="shared" si="16"/>
        <v>0</v>
      </c>
      <c r="K98" s="63"/>
      <c r="L98" s="64">
        <v>2043.7</v>
      </c>
      <c r="M98" s="89">
        <f t="shared" si="17"/>
        <v>0</v>
      </c>
      <c r="N98" s="64"/>
      <c r="O98" s="209"/>
    </row>
    <row r="99" spans="2:19" ht="13.5" x14ac:dyDescent="0.25">
      <c r="B99" s="60"/>
      <c r="C99" s="61"/>
      <c r="D99" s="62"/>
      <c r="E99" s="62"/>
      <c r="F99" s="62"/>
      <c r="G99" s="62"/>
      <c r="H99" s="63"/>
      <c r="I99" s="183"/>
      <c r="J99" s="103">
        <f t="shared" si="16"/>
        <v>0</v>
      </c>
      <c r="K99" s="63"/>
      <c r="L99" s="64"/>
      <c r="M99" s="89">
        <f t="shared" si="17"/>
        <v>0</v>
      </c>
      <c r="N99" s="64"/>
      <c r="O99" s="209"/>
    </row>
    <row r="100" spans="2:19" x14ac:dyDescent="0.2">
      <c r="B100" s="30" t="s">
        <v>126</v>
      </c>
      <c r="C100" s="31" t="s">
        <v>127</v>
      </c>
      <c r="D100" s="32">
        <f>+D101+D106+D112+D123+D131+D138+D147+D153+D162+D164</f>
        <v>2165335</v>
      </c>
      <c r="E100" s="32">
        <f>+E101+E106+E112+E123+E131+E138+E147+E153+E162+E164</f>
        <v>193380</v>
      </c>
      <c r="F100" s="32">
        <f t="shared" si="20"/>
        <v>2358715</v>
      </c>
      <c r="G100" s="33">
        <f>+G101+G106+G112+G123+G131+G138+G147+G153+G162+G164</f>
        <v>1013619</v>
      </c>
      <c r="H100" s="33">
        <f>+H101+H106+H112+H123+H131+H138+H147+H153+H162+H164</f>
        <v>107734.58</v>
      </c>
      <c r="I100" s="184">
        <f>+I101+I106+I112+I123+I131+I138+I147+I153+I162+I164</f>
        <v>269718.64</v>
      </c>
      <c r="J100" s="99">
        <f t="shared" si="16"/>
        <v>959025.94000000006</v>
      </c>
      <c r="K100" s="33">
        <f>+K101+K106+K112+K123+K131+K138+K147+K153+K162+K164</f>
        <v>689307.3</v>
      </c>
      <c r="L100" s="33">
        <f>+L101+L106+L112+L123+L131+L138+L147+L153+L162+L164</f>
        <v>53746.262999999999</v>
      </c>
      <c r="M100" s="88">
        <f t="shared" si="17"/>
        <v>743900.36</v>
      </c>
      <c r="N100" s="44">
        <f t="shared" si="22"/>
        <v>2088996.3599999999</v>
      </c>
      <c r="O100" s="206">
        <f t="shared" si="23"/>
        <v>26.609469633067256</v>
      </c>
      <c r="Q100">
        <v>162170.06</v>
      </c>
    </row>
    <row r="101" spans="2:19" ht="15" customHeight="1" x14ac:dyDescent="0.25">
      <c r="B101" s="30" t="s">
        <v>128</v>
      </c>
      <c r="C101" s="31" t="s">
        <v>129</v>
      </c>
      <c r="D101" s="32">
        <f>SUM(D102:D104)</f>
        <v>175296</v>
      </c>
      <c r="E101" s="32">
        <f>SUM(E102:E105)</f>
        <v>-3930</v>
      </c>
      <c r="F101" s="32">
        <f>+D101+E101</f>
        <v>171366</v>
      </c>
      <c r="G101" s="33">
        <f>+G102+G104+G103</f>
        <v>43687</v>
      </c>
      <c r="H101" s="34">
        <f>SUM(H102:H104)</f>
        <v>1016.98</v>
      </c>
      <c r="I101" s="182">
        <f>+I102+I104</f>
        <v>3304.79</v>
      </c>
      <c r="J101" s="103">
        <f t="shared" si="16"/>
        <v>7429.79</v>
      </c>
      <c r="K101" s="34">
        <f>SUM(K102:K104)</f>
        <v>4125</v>
      </c>
      <c r="L101" s="32">
        <f>SUM(L102:L104)</f>
        <v>2886</v>
      </c>
      <c r="M101" s="88">
        <f t="shared" si="17"/>
        <v>40382.21</v>
      </c>
      <c r="N101" s="44">
        <f t="shared" si="22"/>
        <v>168061.21</v>
      </c>
      <c r="O101" s="206">
        <f t="shared" si="23"/>
        <v>7.5646988806738849</v>
      </c>
      <c r="Q101">
        <v>2473.81</v>
      </c>
    </row>
    <row r="102" spans="2:19" ht="13.5" x14ac:dyDescent="0.25">
      <c r="B102" s="49" t="s">
        <v>130</v>
      </c>
      <c r="C102" s="41" t="s">
        <v>131</v>
      </c>
      <c r="D102" s="40">
        <v>153211</v>
      </c>
      <c r="E102" s="40">
        <v>-3700</v>
      </c>
      <c r="F102" s="40">
        <f t="shared" si="20"/>
        <v>149511</v>
      </c>
      <c r="G102" s="42">
        <v>35187</v>
      </c>
      <c r="H102" s="53">
        <v>974.53</v>
      </c>
      <c r="I102" s="177">
        <f t="shared" ref="I102:I104" si="24">+Q102+H102</f>
        <v>2612.9899999999998</v>
      </c>
      <c r="J102" s="103">
        <f t="shared" si="16"/>
        <v>5973.99</v>
      </c>
      <c r="K102" s="53">
        <v>3361</v>
      </c>
      <c r="L102" s="40">
        <v>2239</v>
      </c>
      <c r="M102" s="89">
        <f t="shared" si="17"/>
        <v>32574.010000000002</v>
      </c>
      <c r="N102" s="36">
        <f t="shared" si="22"/>
        <v>146898.01</v>
      </c>
      <c r="O102" s="207">
        <f t="shared" si="23"/>
        <v>7.4260096058203304</v>
      </c>
      <c r="Q102">
        <f>1824.46-186</f>
        <v>1638.46</v>
      </c>
      <c r="S102" s="1">
        <f>+I102-2613</f>
        <v>-1.0000000000218279E-2</v>
      </c>
    </row>
    <row r="103" spans="2:19" ht="13.5" customHeight="1" x14ac:dyDescent="0.25">
      <c r="B103" s="54">
        <v>202</v>
      </c>
      <c r="C103" s="174" t="s">
        <v>358</v>
      </c>
      <c r="D103" s="162"/>
      <c r="E103" s="162">
        <v>770</v>
      </c>
      <c r="F103" s="40">
        <f t="shared" si="20"/>
        <v>770</v>
      </c>
      <c r="G103" s="175">
        <v>770</v>
      </c>
      <c r="H103" s="176">
        <v>0</v>
      </c>
      <c r="I103" s="177">
        <f t="shared" si="24"/>
        <v>0</v>
      </c>
      <c r="J103" s="103">
        <f t="shared" si="16"/>
        <v>700</v>
      </c>
      <c r="K103" s="176">
        <v>700</v>
      </c>
      <c r="L103" s="162"/>
      <c r="M103" s="89">
        <f t="shared" si="17"/>
        <v>770</v>
      </c>
      <c r="N103" s="36">
        <f t="shared" ref="N103" si="25">+F103-I103</f>
        <v>770</v>
      </c>
      <c r="O103" s="207">
        <f t="shared" ref="O103" si="26">+I103*100/G103</f>
        <v>0</v>
      </c>
      <c r="Q103">
        <v>0</v>
      </c>
    </row>
    <row r="104" spans="2:19" ht="12" customHeight="1" x14ac:dyDescent="0.25">
      <c r="B104" s="38" t="s">
        <v>132</v>
      </c>
      <c r="C104" s="39" t="s">
        <v>133</v>
      </c>
      <c r="D104" s="40">
        <v>22085</v>
      </c>
      <c r="E104" s="40">
        <v>-1000</v>
      </c>
      <c r="F104" s="40">
        <f t="shared" si="20"/>
        <v>21085</v>
      </c>
      <c r="G104" s="45">
        <v>7730</v>
      </c>
      <c r="H104" s="52">
        <v>42.45</v>
      </c>
      <c r="I104" s="177">
        <f t="shared" si="24"/>
        <v>691.80000000000007</v>
      </c>
      <c r="J104" s="103">
        <f t="shared" si="16"/>
        <v>755.80000000000007</v>
      </c>
      <c r="K104" s="52">
        <v>64</v>
      </c>
      <c r="L104" s="36">
        <v>647</v>
      </c>
      <c r="M104" s="89">
        <f t="shared" si="17"/>
        <v>7038.2</v>
      </c>
      <c r="N104" s="36">
        <f t="shared" si="22"/>
        <v>20393.2</v>
      </c>
      <c r="O104" s="207">
        <f t="shared" si="23"/>
        <v>8.9495472186287195</v>
      </c>
      <c r="Q104">
        <v>649.35</v>
      </c>
    </row>
    <row r="105" spans="2:19" ht="13.5" hidden="1" x14ac:dyDescent="0.25">
      <c r="B105" s="38" t="s">
        <v>134</v>
      </c>
      <c r="C105" s="39" t="s">
        <v>135</v>
      </c>
      <c r="D105" s="40"/>
      <c r="E105" s="40">
        <v>0</v>
      </c>
      <c r="F105" s="40">
        <f t="shared" si="20"/>
        <v>0</v>
      </c>
      <c r="G105" s="45">
        <v>0</v>
      </c>
      <c r="H105" s="52"/>
      <c r="I105" s="177">
        <f>+Q105+H105</f>
        <v>0</v>
      </c>
      <c r="J105" s="103">
        <f t="shared" si="16"/>
        <v>0</v>
      </c>
      <c r="K105" s="52"/>
      <c r="L105" s="36"/>
      <c r="M105" s="89">
        <f t="shared" si="17"/>
        <v>0</v>
      </c>
      <c r="N105" s="36">
        <f t="shared" si="22"/>
        <v>0</v>
      </c>
      <c r="O105" s="207">
        <v>0</v>
      </c>
      <c r="Q105">
        <v>0</v>
      </c>
    </row>
    <row r="106" spans="2:19" x14ac:dyDescent="0.2">
      <c r="B106" s="50" t="s">
        <v>136</v>
      </c>
      <c r="C106" s="51" t="s">
        <v>137</v>
      </c>
      <c r="D106" s="32">
        <f>SUM(D107:D111)</f>
        <v>108000</v>
      </c>
      <c r="E106" s="32">
        <f>SUM(E107:E111)</f>
        <v>275</v>
      </c>
      <c r="F106" s="32">
        <f t="shared" si="20"/>
        <v>108275</v>
      </c>
      <c r="G106" s="34">
        <f>SUM(G107:G111)</f>
        <v>66775</v>
      </c>
      <c r="H106" s="34">
        <f>SUM(H107:H111)</f>
        <v>11462.97</v>
      </c>
      <c r="I106" s="184">
        <f>SUM(I107:I111)</f>
        <v>26905.43</v>
      </c>
      <c r="J106" s="99">
        <f t="shared" si="16"/>
        <v>111933.43</v>
      </c>
      <c r="K106" s="34">
        <f>SUM(K107:K111)</f>
        <v>85028</v>
      </c>
      <c r="L106" s="32">
        <f>SUM(L107:L111)</f>
        <v>4615</v>
      </c>
      <c r="M106" s="88">
        <f t="shared" si="17"/>
        <v>39869.57</v>
      </c>
      <c r="N106" s="44">
        <f t="shared" si="22"/>
        <v>81369.570000000007</v>
      </c>
      <c r="O106" s="206">
        <f t="shared" si="23"/>
        <v>40.292669412205164</v>
      </c>
      <c r="Q106">
        <v>15442.459999999997</v>
      </c>
    </row>
    <row r="107" spans="2:19" ht="13.5" x14ac:dyDescent="0.25">
      <c r="B107" s="49" t="s">
        <v>138</v>
      </c>
      <c r="C107" s="41" t="s">
        <v>139</v>
      </c>
      <c r="D107" s="40">
        <v>23000</v>
      </c>
      <c r="E107" s="40"/>
      <c r="F107" s="40">
        <f t="shared" si="20"/>
        <v>23000</v>
      </c>
      <c r="G107" s="45">
        <v>18000</v>
      </c>
      <c r="H107" s="52">
        <v>2698.52</v>
      </c>
      <c r="I107" s="177">
        <f t="shared" ref="I107:I117" si="27">+Q107+H107</f>
        <v>11750.72</v>
      </c>
      <c r="J107" s="103">
        <f t="shared" si="16"/>
        <v>22499.72</v>
      </c>
      <c r="K107" s="52">
        <v>10749</v>
      </c>
      <c r="L107" s="36">
        <v>2372</v>
      </c>
      <c r="M107" s="89">
        <f t="shared" si="17"/>
        <v>6249.2800000000007</v>
      </c>
      <c r="N107" s="36">
        <f t="shared" si="22"/>
        <v>11249.28</v>
      </c>
      <c r="O107" s="207">
        <f t="shared" si="23"/>
        <v>65.281777777777776</v>
      </c>
      <c r="Q107">
        <v>9052.1999999999989</v>
      </c>
    </row>
    <row r="108" spans="2:19" ht="13.5" x14ac:dyDescent="0.25">
      <c r="B108" s="38" t="s">
        <v>140</v>
      </c>
      <c r="C108" s="39" t="s">
        <v>141</v>
      </c>
      <c r="D108" s="40">
        <v>10000</v>
      </c>
      <c r="E108" s="40"/>
      <c r="F108" s="40">
        <f t="shared" si="20"/>
        <v>10000</v>
      </c>
      <c r="G108" s="45">
        <v>6000</v>
      </c>
      <c r="H108" s="52">
        <v>31</v>
      </c>
      <c r="I108" s="177">
        <f t="shared" si="27"/>
        <v>1679.98</v>
      </c>
      <c r="J108" s="103">
        <f t="shared" si="16"/>
        <v>9857.98</v>
      </c>
      <c r="K108" s="52">
        <v>8178</v>
      </c>
      <c r="L108" s="36">
        <v>1315</v>
      </c>
      <c r="M108" s="89">
        <f t="shared" si="17"/>
        <v>4320.0200000000004</v>
      </c>
      <c r="N108" s="36">
        <f t="shared" si="22"/>
        <v>8320.02</v>
      </c>
      <c r="O108" s="207">
        <f t="shared" si="23"/>
        <v>27.999666666666666</v>
      </c>
      <c r="Q108">
        <v>1648.98</v>
      </c>
    </row>
    <row r="109" spans="2:19" ht="13.5" x14ac:dyDescent="0.25">
      <c r="B109" s="38" t="s">
        <v>142</v>
      </c>
      <c r="C109" s="39" t="s">
        <v>143</v>
      </c>
      <c r="D109" s="40">
        <v>5000</v>
      </c>
      <c r="E109" s="40"/>
      <c r="F109" s="40">
        <f t="shared" si="20"/>
        <v>5000</v>
      </c>
      <c r="G109" s="45">
        <v>5000</v>
      </c>
      <c r="H109" s="52">
        <v>2555.4499999999998</v>
      </c>
      <c r="I109" s="177">
        <f t="shared" si="27"/>
        <v>2966.33</v>
      </c>
      <c r="J109" s="103">
        <f t="shared" si="16"/>
        <v>3030.33</v>
      </c>
      <c r="K109" s="52">
        <v>64</v>
      </c>
      <c r="L109" s="36">
        <v>411</v>
      </c>
      <c r="M109" s="89">
        <f t="shared" si="17"/>
        <v>2033.67</v>
      </c>
      <c r="N109" s="36">
        <f t="shared" si="22"/>
        <v>2033.67</v>
      </c>
      <c r="O109" s="207">
        <f t="shared" si="23"/>
        <v>59.326599999999999</v>
      </c>
      <c r="Q109">
        <v>410.88</v>
      </c>
    </row>
    <row r="110" spans="2:19" ht="13.5" x14ac:dyDescent="0.25">
      <c r="B110" s="38" t="s">
        <v>144</v>
      </c>
      <c r="C110" s="39" t="s">
        <v>145</v>
      </c>
      <c r="D110" s="40">
        <v>70000</v>
      </c>
      <c r="E110" s="40"/>
      <c r="F110" s="40">
        <f t="shared" si="20"/>
        <v>70000</v>
      </c>
      <c r="G110" s="45">
        <v>37500</v>
      </c>
      <c r="H110" s="52">
        <v>6178</v>
      </c>
      <c r="I110" s="177">
        <f t="shared" si="27"/>
        <v>10508.4</v>
      </c>
      <c r="J110" s="103">
        <f t="shared" si="16"/>
        <v>76513.399999999994</v>
      </c>
      <c r="K110" s="52">
        <v>66005</v>
      </c>
      <c r="L110" s="36">
        <v>517</v>
      </c>
      <c r="M110" s="89">
        <f t="shared" si="17"/>
        <v>26991.599999999999</v>
      </c>
      <c r="N110" s="36">
        <f t="shared" si="22"/>
        <v>59491.6</v>
      </c>
      <c r="O110" s="207">
        <f t="shared" si="23"/>
        <v>28.022400000000001</v>
      </c>
      <c r="Q110">
        <v>4330.3999999999996</v>
      </c>
    </row>
    <row r="111" spans="2:19" ht="12" customHeight="1" x14ac:dyDescent="0.25">
      <c r="B111" s="38" t="s">
        <v>146</v>
      </c>
      <c r="C111" s="39" t="s">
        <v>147</v>
      </c>
      <c r="D111" s="40">
        <v>0</v>
      </c>
      <c r="E111" s="40">
        <v>275</v>
      </c>
      <c r="F111" s="40">
        <f t="shared" si="20"/>
        <v>275</v>
      </c>
      <c r="G111" s="45">
        <v>275</v>
      </c>
      <c r="H111" s="52">
        <v>0</v>
      </c>
      <c r="I111" s="177">
        <f t="shared" si="27"/>
        <v>0</v>
      </c>
      <c r="J111" s="103">
        <f t="shared" si="16"/>
        <v>32</v>
      </c>
      <c r="K111" s="52">
        <v>32</v>
      </c>
      <c r="L111" s="36">
        <v>0</v>
      </c>
      <c r="M111" s="89">
        <f t="shared" si="17"/>
        <v>275</v>
      </c>
      <c r="N111" s="36">
        <f t="shared" si="22"/>
        <v>275</v>
      </c>
      <c r="O111" s="207">
        <f t="shared" si="23"/>
        <v>0</v>
      </c>
      <c r="Q111">
        <v>0</v>
      </c>
    </row>
    <row r="112" spans="2:19" x14ac:dyDescent="0.2">
      <c r="B112" s="50" t="s">
        <v>148</v>
      </c>
      <c r="C112" s="51" t="s">
        <v>149</v>
      </c>
      <c r="D112" s="32">
        <f>SUM(D113:D117)</f>
        <v>267000</v>
      </c>
      <c r="E112" s="32">
        <f>SUM(E113:E117)</f>
        <v>34600</v>
      </c>
      <c r="F112" s="32">
        <f t="shared" si="20"/>
        <v>301600</v>
      </c>
      <c r="G112" s="34">
        <f>SUM(G113:G117)</f>
        <v>101228</v>
      </c>
      <c r="H112" s="34">
        <f>SUM(H113:H117)</f>
        <v>231.41</v>
      </c>
      <c r="I112" s="185">
        <f>SUM(I113:I117)</f>
        <v>1729.9</v>
      </c>
      <c r="J112" s="99">
        <f t="shared" si="16"/>
        <v>209966.9</v>
      </c>
      <c r="K112" s="34">
        <f>SUM(K113:K117)</f>
        <v>208237</v>
      </c>
      <c r="L112" s="32">
        <f>SUM(L113:L117)</f>
        <v>377.03</v>
      </c>
      <c r="M112" s="88">
        <f t="shared" si="17"/>
        <v>99498.1</v>
      </c>
      <c r="N112" s="44">
        <f t="shared" si="22"/>
        <v>299870.09999999998</v>
      </c>
      <c r="O112" s="206">
        <f t="shared" si="23"/>
        <v>1.7089145295767969</v>
      </c>
      <c r="Q112">
        <v>1498.49</v>
      </c>
    </row>
    <row r="113" spans="2:17" ht="13.5" x14ac:dyDescent="0.25">
      <c r="B113" s="49" t="s">
        <v>150</v>
      </c>
      <c r="C113" s="41" t="s">
        <v>151</v>
      </c>
      <c r="D113" s="40">
        <v>132000</v>
      </c>
      <c r="E113" s="40"/>
      <c r="F113" s="40">
        <f t="shared" si="20"/>
        <v>132000</v>
      </c>
      <c r="G113" s="45">
        <v>34000</v>
      </c>
      <c r="H113" s="52">
        <v>0</v>
      </c>
      <c r="I113" s="177">
        <f t="shared" si="27"/>
        <v>0</v>
      </c>
      <c r="J113" s="103">
        <f t="shared" si="16"/>
        <v>103083</v>
      </c>
      <c r="K113" s="52">
        <v>103083</v>
      </c>
      <c r="L113" s="36">
        <v>0</v>
      </c>
      <c r="M113" s="89">
        <f t="shared" si="17"/>
        <v>34000</v>
      </c>
      <c r="N113" s="36">
        <f t="shared" si="22"/>
        <v>132000</v>
      </c>
      <c r="O113" s="207">
        <f t="shared" si="23"/>
        <v>0</v>
      </c>
      <c r="Q113">
        <v>0</v>
      </c>
    </row>
    <row r="114" spans="2:17" ht="13.5" x14ac:dyDescent="0.25">
      <c r="B114" s="54">
        <v>222</v>
      </c>
      <c r="C114" s="41" t="s">
        <v>261</v>
      </c>
      <c r="D114" s="40">
        <v>102000</v>
      </c>
      <c r="E114" s="40">
        <v>35600</v>
      </c>
      <c r="F114" s="40">
        <f t="shared" si="20"/>
        <v>137600</v>
      </c>
      <c r="G114" s="42">
        <v>41600</v>
      </c>
      <c r="H114" s="53">
        <v>0</v>
      </c>
      <c r="I114" s="177">
        <f t="shared" si="27"/>
        <v>1308.1600000000001</v>
      </c>
      <c r="J114" s="103">
        <f t="shared" si="16"/>
        <v>87169.16</v>
      </c>
      <c r="K114" s="53">
        <f>55861+30000</f>
        <v>85861</v>
      </c>
      <c r="L114" s="36">
        <v>229.83</v>
      </c>
      <c r="M114" s="89">
        <f t="shared" si="17"/>
        <v>40291.839999999997</v>
      </c>
      <c r="N114" s="36">
        <f t="shared" si="22"/>
        <v>136291.84</v>
      </c>
      <c r="O114" s="207">
        <f t="shared" si="23"/>
        <v>3.1446153846153848</v>
      </c>
      <c r="Q114">
        <v>1308.1600000000001</v>
      </c>
    </row>
    <row r="115" spans="2:17" ht="16.5" customHeight="1" x14ac:dyDescent="0.25">
      <c r="B115" s="38" t="s">
        <v>152</v>
      </c>
      <c r="C115" s="39" t="s">
        <v>153</v>
      </c>
      <c r="D115" s="40">
        <v>20968</v>
      </c>
      <c r="E115" s="40"/>
      <c r="F115" s="40">
        <f t="shared" si="20"/>
        <v>20968</v>
      </c>
      <c r="G115" s="45">
        <v>17968</v>
      </c>
      <c r="H115" s="52">
        <v>0</v>
      </c>
      <c r="I115" s="177">
        <f t="shared" si="27"/>
        <v>0</v>
      </c>
      <c r="J115" s="103">
        <f t="shared" si="16"/>
        <v>18581</v>
      </c>
      <c r="K115" s="52">
        <v>18581</v>
      </c>
      <c r="L115" s="36">
        <v>0</v>
      </c>
      <c r="M115" s="89">
        <f t="shared" si="17"/>
        <v>17968</v>
      </c>
      <c r="N115" s="36">
        <f t="shared" si="22"/>
        <v>20968</v>
      </c>
      <c r="O115" s="207">
        <f t="shared" si="23"/>
        <v>0</v>
      </c>
      <c r="Q115">
        <v>0</v>
      </c>
    </row>
    <row r="116" spans="2:17" ht="13.5" x14ac:dyDescent="0.25">
      <c r="B116" s="38" t="s">
        <v>154</v>
      </c>
      <c r="C116" s="39" t="s">
        <v>155</v>
      </c>
      <c r="D116" s="40">
        <v>9410</v>
      </c>
      <c r="E116" s="40">
        <v>-1000</v>
      </c>
      <c r="F116" s="40">
        <f t="shared" si="20"/>
        <v>8410</v>
      </c>
      <c r="G116" s="45">
        <v>6660</v>
      </c>
      <c r="H116" s="52">
        <v>231.41</v>
      </c>
      <c r="I116" s="177">
        <f t="shared" si="27"/>
        <v>421.74</v>
      </c>
      <c r="J116" s="103">
        <f t="shared" si="16"/>
        <v>1133.74</v>
      </c>
      <c r="K116" s="52">
        <v>712</v>
      </c>
      <c r="L116" s="36">
        <v>147.19999999999999</v>
      </c>
      <c r="M116" s="89">
        <f t="shared" si="17"/>
        <v>6238.26</v>
      </c>
      <c r="N116" s="36">
        <f t="shared" si="22"/>
        <v>7988.26</v>
      </c>
      <c r="O116" s="207">
        <f t="shared" si="23"/>
        <v>6.3324324324324328</v>
      </c>
      <c r="Q116">
        <v>190.33</v>
      </c>
    </row>
    <row r="117" spans="2:17" ht="13.5" x14ac:dyDescent="0.25">
      <c r="B117" s="38">
        <v>229</v>
      </c>
      <c r="C117" s="39" t="s">
        <v>156</v>
      </c>
      <c r="D117" s="40">
        <v>2622</v>
      </c>
      <c r="E117" s="40"/>
      <c r="F117" s="40">
        <f t="shared" si="20"/>
        <v>2622</v>
      </c>
      <c r="G117" s="45">
        <v>1000</v>
      </c>
      <c r="H117" s="52">
        <v>0</v>
      </c>
      <c r="I117" s="177">
        <f t="shared" si="27"/>
        <v>0</v>
      </c>
      <c r="J117" s="103">
        <f t="shared" si="16"/>
        <v>0</v>
      </c>
      <c r="K117" s="52">
        <v>0</v>
      </c>
      <c r="L117" s="36">
        <v>0</v>
      </c>
      <c r="M117" s="89">
        <f t="shared" si="17"/>
        <v>1000</v>
      </c>
      <c r="N117" s="36">
        <f t="shared" si="22"/>
        <v>2622</v>
      </c>
      <c r="O117" s="37">
        <f t="shared" si="23"/>
        <v>0</v>
      </c>
      <c r="Q117">
        <v>0</v>
      </c>
    </row>
    <row r="118" spans="2:17" x14ac:dyDescent="0.2">
      <c r="B118" s="213" t="s">
        <v>366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</row>
    <row r="119" spans="2:17" x14ac:dyDescent="0.2">
      <c r="B119" s="213" t="s">
        <v>376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</row>
    <row r="120" spans="2:17" x14ac:dyDescent="0.2">
      <c r="B120" s="214" t="s">
        <v>8</v>
      </c>
      <c r="C120" s="215"/>
      <c r="D120" s="216" t="s">
        <v>6</v>
      </c>
      <c r="E120" s="216"/>
      <c r="F120" s="216"/>
      <c r="G120" s="216"/>
      <c r="H120" s="217" t="s">
        <v>9</v>
      </c>
      <c r="I120" s="217"/>
      <c r="J120" s="223" t="s">
        <v>363</v>
      </c>
      <c r="K120" s="223"/>
      <c r="L120" s="217" t="s">
        <v>10</v>
      </c>
      <c r="M120" s="217" t="s">
        <v>3</v>
      </c>
      <c r="N120" s="217"/>
      <c r="O120" s="218" t="s">
        <v>11</v>
      </c>
    </row>
    <row r="121" spans="2:17" x14ac:dyDescent="0.2">
      <c r="B121" s="214"/>
      <c r="C121" s="215"/>
      <c r="D121" s="216"/>
      <c r="E121" s="216"/>
      <c r="F121" s="216"/>
      <c r="G121" s="216"/>
      <c r="H121" s="217"/>
      <c r="I121" s="217"/>
      <c r="J121" s="224"/>
      <c r="K121" s="224"/>
      <c r="L121" s="217"/>
      <c r="M121" s="217"/>
      <c r="N121" s="217"/>
      <c r="O121" s="218"/>
    </row>
    <row r="122" spans="2:17" x14ac:dyDescent="0.2">
      <c r="B122" s="214"/>
      <c r="C122" s="215"/>
      <c r="D122" s="191" t="s">
        <v>12</v>
      </c>
      <c r="E122" s="191" t="s">
        <v>13</v>
      </c>
      <c r="F122" s="191" t="s">
        <v>14</v>
      </c>
      <c r="G122" s="191" t="s">
        <v>0</v>
      </c>
      <c r="H122" s="192" t="s">
        <v>7</v>
      </c>
      <c r="I122" s="193" t="s">
        <v>15</v>
      </c>
      <c r="J122" s="194"/>
      <c r="K122" s="195" t="s">
        <v>361</v>
      </c>
      <c r="L122" s="217"/>
      <c r="M122" s="196" t="s">
        <v>16</v>
      </c>
      <c r="N122" s="197" t="s">
        <v>5</v>
      </c>
      <c r="O122" s="218"/>
    </row>
    <row r="123" spans="2:17" x14ac:dyDescent="0.2">
      <c r="B123" s="50" t="s">
        <v>157</v>
      </c>
      <c r="C123" s="51" t="s">
        <v>158</v>
      </c>
      <c r="D123" s="32">
        <f>SUM(D124:D127)</f>
        <v>102328</v>
      </c>
      <c r="E123" s="32">
        <f>SUM(E124:E127)</f>
        <v>4000</v>
      </c>
      <c r="F123" s="32">
        <f t="shared" si="20"/>
        <v>106328</v>
      </c>
      <c r="G123" s="34">
        <f>SUM(G124:G127)</f>
        <v>55217</v>
      </c>
      <c r="H123" s="34">
        <f>SUM(H124:H127)</f>
        <v>11742.419999999998</v>
      </c>
      <c r="I123" s="185">
        <f>SUM(I124:I127)</f>
        <v>28826.309999999998</v>
      </c>
      <c r="J123" s="99">
        <f t="shared" ref="J123:J188" si="28">+I123+K123</f>
        <v>39153.53</v>
      </c>
      <c r="K123" s="34">
        <f>SUM(K124:K127)</f>
        <v>10327.220000000001</v>
      </c>
      <c r="L123" s="32">
        <f>SUM(L124:L127)</f>
        <v>3243.7200000000003</v>
      </c>
      <c r="M123" s="88">
        <f t="shared" ref="M123:M188" si="29">+G123-I123</f>
        <v>26390.690000000002</v>
      </c>
      <c r="N123" s="44">
        <f t="shared" si="22"/>
        <v>77501.69</v>
      </c>
      <c r="O123" s="206">
        <f t="shared" si="23"/>
        <v>52.205498306680916</v>
      </c>
      <c r="Q123">
        <v>17083.89</v>
      </c>
    </row>
    <row r="124" spans="2:17" ht="13.5" x14ac:dyDescent="0.25">
      <c r="B124" s="49" t="s">
        <v>159</v>
      </c>
      <c r="C124" s="41" t="s">
        <v>160</v>
      </c>
      <c r="D124" s="40">
        <v>12720</v>
      </c>
      <c r="E124" s="40">
        <v>1000</v>
      </c>
      <c r="F124" s="40">
        <f t="shared" si="20"/>
        <v>13720</v>
      </c>
      <c r="G124" s="45">
        <v>8720</v>
      </c>
      <c r="H124" s="52">
        <v>3197.42</v>
      </c>
      <c r="I124" s="177">
        <f t="shared" ref="I124:I127" si="30">+Q124+H124</f>
        <v>4318.45</v>
      </c>
      <c r="J124" s="103">
        <f t="shared" si="28"/>
        <v>9750.25</v>
      </c>
      <c r="K124" s="52">
        <v>5431.8</v>
      </c>
      <c r="L124" s="36">
        <v>817.48</v>
      </c>
      <c r="M124" s="89">
        <f t="shared" si="29"/>
        <v>4401.55</v>
      </c>
      <c r="N124" s="36">
        <f t="shared" si="22"/>
        <v>9401.5499999999993</v>
      </c>
      <c r="O124" s="207">
        <f t="shared" si="23"/>
        <v>49.523509174311926</v>
      </c>
      <c r="Q124">
        <v>1121.03</v>
      </c>
    </row>
    <row r="125" spans="2:17" ht="15" customHeight="1" x14ac:dyDescent="0.25">
      <c r="B125" s="38" t="s">
        <v>161</v>
      </c>
      <c r="C125" s="39" t="s">
        <v>162</v>
      </c>
      <c r="D125" s="40">
        <v>62815</v>
      </c>
      <c r="E125" s="40">
        <v>5000</v>
      </c>
      <c r="F125" s="40">
        <f t="shared" si="20"/>
        <v>67815</v>
      </c>
      <c r="G125" s="45">
        <v>33894</v>
      </c>
      <c r="H125" s="52">
        <v>6435.29</v>
      </c>
      <c r="I125" s="177">
        <f t="shared" si="30"/>
        <v>22017.759999999998</v>
      </c>
      <c r="J125" s="103">
        <f t="shared" si="28"/>
        <v>23412.18</v>
      </c>
      <c r="K125" s="52">
        <v>1394.42</v>
      </c>
      <c r="L125" s="36">
        <v>2201</v>
      </c>
      <c r="M125" s="89">
        <f t="shared" si="29"/>
        <v>11876.240000000002</v>
      </c>
      <c r="N125" s="36">
        <f t="shared" si="22"/>
        <v>45797.240000000005</v>
      </c>
      <c r="O125" s="207">
        <f t="shared" si="23"/>
        <v>64.960642001534197</v>
      </c>
      <c r="Q125">
        <v>15582.47</v>
      </c>
    </row>
    <row r="126" spans="2:17" ht="13.5" hidden="1" x14ac:dyDescent="0.25">
      <c r="B126" s="38">
        <v>233</v>
      </c>
      <c r="C126" s="39" t="s">
        <v>285</v>
      </c>
      <c r="D126" s="40"/>
      <c r="E126" s="40"/>
      <c r="F126" s="40">
        <f t="shared" si="20"/>
        <v>0</v>
      </c>
      <c r="G126" s="45">
        <v>0</v>
      </c>
      <c r="H126" s="52"/>
      <c r="I126" s="177">
        <f t="shared" si="30"/>
        <v>0</v>
      </c>
      <c r="J126" s="103">
        <f t="shared" si="28"/>
        <v>0</v>
      </c>
      <c r="K126" s="52"/>
      <c r="L126" s="36"/>
      <c r="M126" s="89">
        <f t="shared" si="29"/>
        <v>0</v>
      </c>
      <c r="N126" s="36">
        <f t="shared" si="22"/>
        <v>0</v>
      </c>
      <c r="O126" s="207" t="s">
        <v>1</v>
      </c>
      <c r="Q126">
        <v>0</v>
      </c>
    </row>
    <row r="127" spans="2:17" ht="13.5" x14ac:dyDescent="0.25">
      <c r="B127" s="38" t="s">
        <v>163</v>
      </c>
      <c r="C127" s="39" t="s">
        <v>164</v>
      </c>
      <c r="D127" s="40">
        <v>26793</v>
      </c>
      <c r="E127" s="40">
        <v>-2000</v>
      </c>
      <c r="F127" s="40">
        <f t="shared" si="20"/>
        <v>24793</v>
      </c>
      <c r="G127" s="45">
        <v>12603</v>
      </c>
      <c r="H127" s="52">
        <v>2109.71</v>
      </c>
      <c r="I127" s="177">
        <f t="shared" si="30"/>
        <v>2490.1</v>
      </c>
      <c r="J127" s="103">
        <f t="shared" si="28"/>
        <v>5991.1</v>
      </c>
      <c r="K127" s="52">
        <v>3501</v>
      </c>
      <c r="L127" s="36">
        <v>225.24</v>
      </c>
      <c r="M127" s="89">
        <f t="shared" si="29"/>
        <v>10112.9</v>
      </c>
      <c r="N127" s="36">
        <f t="shared" si="22"/>
        <v>22302.9</v>
      </c>
      <c r="O127" s="207">
        <f t="shared" si="23"/>
        <v>19.75799412838213</v>
      </c>
      <c r="Q127">
        <v>380.39</v>
      </c>
    </row>
    <row r="128" spans="2:17" hidden="1" x14ac:dyDescent="0.2">
      <c r="B128" s="230" t="s">
        <v>8</v>
      </c>
      <c r="C128" s="231"/>
      <c r="D128" s="236" t="s">
        <v>6</v>
      </c>
      <c r="E128" s="237"/>
      <c r="F128" s="237"/>
      <c r="G128" s="238"/>
      <c r="H128" s="219" t="s">
        <v>9</v>
      </c>
      <c r="I128" s="220"/>
      <c r="J128" s="223" t="s">
        <v>363</v>
      </c>
      <c r="K128" s="223"/>
      <c r="L128" s="223" t="s">
        <v>10</v>
      </c>
      <c r="M128" s="219" t="s">
        <v>3</v>
      </c>
      <c r="N128" s="220"/>
      <c r="O128" s="245" t="s">
        <v>11</v>
      </c>
    </row>
    <row r="129" spans="2:17" hidden="1" x14ac:dyDescent="0.2">
      <c r="B129" s="232"/>
      <c r="C129" s="233"/>
      <c r="D129" s="239"/>
      <c r="E129" s="240"/>
      <c r="F129" s="240"/>
      <c r="G129" s="241"/>
      <c r="H129" s="221"/>
      <c r="I129" s="222"/>
      <c r="J129" s="224"/>
      <c r="K129" s="224"/>
      <c r="L129" s="224"/>
      <c r="M129" s="221"/>
      <c r="N129" s="222"/>
      <c r="O129" s="246"/>
    </row>
    <row r="130" spans="2:17" hidden="1" x14ac:dyDescent="0.2">
      <c r="B130" s="234"/>
      <c r="C130" s="235"/>
      <c r="D130" s="191" t="s">
        <v>12</v>
      </c>
      <c r="E130" s="191" t="s">
        <v>13</v>
      </c>
      <c r="F130" s="191" t="s">
        <v>14</v>
      </c>
      <c r="G130" s="191" t="s">
        <v>0</v>
      </c>
      <c r="H130" s="192" t="s">
        <v>7</v>
      </c>
      <c r="I130" s="193" t="s">
        <v>15</v>
      </c>
      <c r="J130" s="194"/>
      <c r="K130" s="195" t="s">
        <v>361</v>
      </c>
      <c r="L130" s="225"/>
      <c r="M130" s="196" t="s">
        <v>16</v>
      </c>
      <c r="N130" s="197" t="s">
        <v>5</v>
      </c>
      <c r="O130" s="247"/>
    </row>
    <row r="131" spans="2:17" x14ac:dyDescent="0.2">
      <c r="B131" s="50" t="s">
        <v>165</v>
      </c>
      <c r="C131" s="51" t="s">
        <v>166</v>
      </c>
      <c r="D131" s="32">
        <f>SUM(D132:D137)</f>
        <v>213000</v>
      </c>
      <c r="E131" s="32">
        <f>SUM(E132:E137)</f>
        <v>6050</v>
      </c>
      <c r="F131" s="32">
        <f t="shared" si="20"/>
        <v>219050</v>
      </c>
      <c r="G131" s="34">
        <f>SUM(G132:G137)</f>
        <v>70129</v>
      </c>
      <c r="H131" s="34">
        <f>SUM(H132:H137)</f>
        <v>7601.85</v>
      </c>
      <c r="I131" s="185">
        <f>SUM(I132:I137)</f>
        <v>20216.809999999998</v>
      </c>
      <c r="J131" s="99">
        <f t="shared" si="28"/>
        <v>50277.81</v>
      </c>
      <c r="K131" s="34">
        <f>SUM(K132:K137)</f>
        <v>30061</v>
      </c>
      <c r="L131" s="32">
        <f>SUM(L132:L137)</f>
        <v>3801.5</v>
      </c>
      <c r="M131" s="88">
        <f t="shared" si="29"/>
        <v>49912.19</v>
      </c>
      <c r="N131" s="44">
        <f t="shared" si="22"/>
        <v>198833.19</v>
      </c>
      <c r="O131" s="206">
        <f t="shared" si="23"/>
        <v>28.828031199646361</v>
      </c>
      <c r="Q131">
        <v>12614.96</v>
      </c>
    </row>
    <row r="132" spans="2:17" ht="13.5" x14ac:dyDescent="0.25">
      <c r="B132" s="38" t="s">
        <v>167</v>
      </c>
      <c r="C132" s="41" t="s">
        <v>168</v>
      </c>
      <c r="D132" s="40">
        <v>1000</v>
      </c>
      <c r="E132" s="40">
        <v>550</v>
      </c>
      <c r="F132" s="40">
        <f t="shared" si="20"/>
        <v>1550</v>
      </c>
      <c r="G132" s="45">
        <v>1050</v>
      </c>
      <c r="H132" s="52">
        <v>0</v>
      </c>
      <c r="I132" s="177">
        <f t="shared" ref="I132:I137" si="31">+Q132+H132</f>
        <v>0</v>
      </c>
      <c r="J132" s="103">
        <f t="shared" si="28"/>
        <v>766</v>
      </c>
      <c r="K132" s="52">
        <v>766</v>
      </c>
      <c r="L132" s="36">
        <v>0</v>
      </c>
      <c r="M132" s="89">
        <f t="shared" si="29"/>
        <v>1050</v>
      </c>
      <c r="N132" s="36">
        <f t="shared" si="22"/>
        <v>1550</v>
      </c>
      <c r="O132" s="207">
        <f t="shared" si="23"/>
        <v>0</v>
      </c>
      <c r="Q132">
        <v>0</v>
      </c>
    </row>
    <row r="133" spans="2:17" ht="13.5" x14ac:dyDescent="0.25">
      <c r="B133" s="38" t="s">
        <v>169</v>
      </c>
      <c r="C133" s="39" t="s">
        <v>170</v>
      </c>
      <c r="D133" s="40">
        <v>124000</v>
      </c>
      <c r="E133" s="40"/>
      <c r="F133" s="40">
        <f t="shared" si="20"/>
        <v>124000</v>
      </c>
      <c r="G133" s="45">
        <v>16000</v>
      </c>
      <c r="H133" s="52">
        <v>2747.35</v>
      </c>
      <c r="I133" s="177">
        <f t="shared" si="31"/>
        <v>2854</v>
      </c>
      <c r="J133" s="103">
        <f t="shared" si="28"/>
        <v>3465</v>
      </c>
      <c r="K133" s="52">
        <v>611</v>
      </c>
      <c r="L133" s="36">
        <v>243.63</v>
      </c>
      <c r="M133" s="89">
        <f t="shared" si="29"/>
        <v>13146</v>
      </c>
      <c r="N133" s="36">
        <f t="shared" si="22"/>
        <v>121146</v>
      </c>
      <c r="O133" s="207">
        <f t="shared" si="23"/>
        <v>17.837499999999999</v>
      </c>
      <c r="Q133">
        <v>106.64999999999986</v>
      </c>
    </row>
    <row r="134" spans="2:17" ht="13.5" x14ac:dyDescent="0.25">
      <c r="B134" s="38" t="s">
        <v>171</v>
      </c>
      <c r="C134" s="39" t="s">
        <v>172</v>
      </c>
      <c r="D134" s="40">
        <v>31890</v>
      </c>
      <c r="E134" s="40"/>
      <c r="F134" s="40">
        <f t="shared" si="20"/>
        <v>31890</v>
      </c>
      <c r="G134" s="45">
        <v>25330</v>
      </c>
      <c r="H134" s="52">
        <v>607.75</v>
      </c>
      <c r="I134" s="177">
        <f t="shared" si="31"/>
        <v>7390.46</v>
      </c>
      <c r="J134" s="103">
        <f t="shared" si="28"/>
        <v>28632.46</v>
      </c>
      <c r="K134" s="52">
        <v>21242</v>
      </c>
      <c r="L134" s="36">
        <v>2071.66</v>
      </c>
      <c r="M134" s="89">
        <f t="shared" si="29"/>
        <v>17939.54</v>
      </c>
      <c r="N134" s="36">
        <f t="shared" si="22"/>
        <v>24499.54</v>
      </c>
      <c r="O134" s="207">
        <f t="shared" si="23"/>
        <v>29.176707461508094</v>
      </c>
      <c r="Q134">
        <v>6782.71</v>
      </c>
    </row>
    <row r="135" spans="2:17" ht="13.5" x14ac:dyDescent="0.25">
      <c r="B135" s="38" t="s">
        <v>173</v>
      </c>
      <c r="C135" s="39" t="s">
        <v>174</v>
      </c>
      <c r="D135" s="40">
        <v>9636</v>
      </c>
      <c r="E135" s="40">
        <v>-1000</v>
      </c>
      <c r="F135" s="40">
        <f t="shared" si="20"/>
        <v>8636</v>
      </c>
      <c r="G135" s="45">
        <v>4136</v>
      </c>
      <c r="H135" s="52">
        <v>0</v>
      </c>
      <c r="I135" s="177">
        <f t="shared" si="31"/>
        <v>44.14</v>
      </c>
      <c r="J135" s="103">
        <f t="shared" si="28"/>
        <v>486.14</v>
      </c>
      <c r="K135" s="52">
        <v>442</v>
      </c>
      <c r="L135" s="36">
        <v>44.14</v>
      </c>
      <c r="M135" s="89">
        <f t="shared" si="29"/>
        <v>4091.86</v>
      </c>
      <c r="N135" s="36">
        <f t="shared" si="22"/>
        <v>8591.86</v>
      </c>
      <c r="O135" s="207">
        <f t="shared" si="23"/>
        <v>1.0672147001934236</v>
      </c>
      <c r="Q135">
        <v>44.14</v>
      </c>
    </row>
    <row r="136" spans="2:17" ht="13.5" hidden="1" x14ac:dyDescent="0.25">
      <c r="B136" s="38">
        <v>246</v>
      </c>
      <c r="C136" s="39" t="s">
        <v>175</v>
      </c>
      <c r="D136" s="40"/>
      <c r="E136" s="40"/>
      <c r="F136" s="40">
        <f t="shared" si="20"/>
        <v>0</v>
      </c>
      <c r="G136" s="45">
        <v>0</v>
      </c>
      <c r="H136" s="52"/>
      <c r="I136" s="177">
        <f t="shared" si="31"/>
        <v>0</v>
      </c>
      <c r="J136" s="103">
        <f t="shared" si="28"/>
        <v>0</v>
      </c>
      <c r="K136" s="52"/>
      <c r="L136" s="36"/>
      <c r="M136" s="89">
        <f t="shared" si="29"/>
        <v>0</v>
      </c>
      <c r="N136" s="36">
        <f t="shared" si="22"/>
        <v>0</v>
      </c>
      <c r="O136" s="207" t="s">
        <v>1</v>
      </c>
      <c r="Q136">
        <v>0</v>
      </c>
    </row>
    <row r="137" spans="2:17" ht="13.5" x14ac:dyDescent="0.25">
      <c r="B137" s="38" t="s">
        <v>176</v>
      </c>
      <c r="C137" s="39" t="s">
        <v>177</v>
      </c>
      <c r="D137" s="40">
        <v>46474</v>
      </c>
      <c r="E137" s="40">
        <v>6500</v>
      </c>
      <c r="F137" s="40">
        <f t="shared" si="20"/>
        <v>52974</v>
      </c>
      <c r="G137" s="42">
        <v>23613</v>
      </c>
      <c r="H137" s="53">
        <v>4246.75</v>
      </c>
      <c r="I137" s="177">
        <f t="shared" si="31"/>
        <v>9928.2099999999991</v>
      </c>
      <c r="J137" s="103">
        <f t="shared" si="28"/>
        <v>16928.21</v>
      </c>
      <c r="K137" s="53">
        <v>7000</v>
      </c>
      <c r="L137" s="36">
        <v>1442.07</v>
      </c>
      <c r="M137" s="89">
        <f t="shared" si="29"/>
        <v>13684.79</v>
      </c>
      <c r="N137" s="36">
        <f t="shared" si="22"/>
        <v>43045.79</v>
      </c>
      <c r="O137" s="207">
        <f t="shared" si="23"/>
        <v>42.045525769703126</v>
      </c>
      <c r="Q137">
        <v>5681.46</v>
      </c>
    </row>
    <row r="138" spans="2:17" x14ac:dyDescent="0.2">
      <c r="B138" s="50" t="s">
        <v>178</v>
      </c>
      <c r="C138" s="51" t="s">
        <v>179</v>
      </c>
      <c r="D138" s="32">
        <f>SUM(D140:D146)</f>
        <v>447286</v>
      </c>
      <c r="E138" s="32">
        <f>SUM(E140:E146)</f>
        <v>44000</v>
      </c>
      <c r="F138" s="32">
        <f t="shared" si="20"/>
        <v>491286</v>
      </c>
      <c r="G138" s="34">
        <f>SUM(G140:G146)</f>
        <v>224590</v>
      </c>
      <c r="H138" s="34">
        <f>SUM(H140:H146)</f>
        <v>20818.39</v>
      </c>
      <c r="I138" s="182">
        <f>SUM(I140:I146)</f>
        <v>56414.880000000005</v>
      </c>
      <c r="J138" s="99">
        <f t="shared" si="28"/>
        <v>200888.56</v>
      </c>
      <c r="K138" s="34">
        <f>SUM(K140:K146)</f>
        <v>144473.68</v>
      </c>
      <c r="L138" s="32">
        <f>SUM(L140:L146)</f>
        <v>12441.660000000002</v>
      </c>
      <c r="M138" s="88">
        <f t="shared" si="29"/>
        <v>168175.12</v>
      </c>
      <c r="N138" s="44">
        <f t="shared" si="22"/>
        <v>434871.12</v>
      </c>
      <c r="O138" s="206">
        <f t="shared" si="23"/>
        <v>25.119052495658757</v>
      </c>
      <c r="Q138">
        <v>35596.49</v>
      </c>
    </row>
    <row r="139" spans="2:17" ht="13.5" hidden="1" x14ac:dyDescent="0.25">
      <c r="B139" s="49"/>
      <c r="C139" s="41"/>
      <c r="D139" s="40"/>
      <c r="E139" s="40"/>
      <c r="F139" s="40">
        <f t="shared" si="20"/>
        <v>0</v>
      </c>
      <c r="G139" s="33">
        <v>0</v>
      </c>
      <c r="H139" s="52"/>
      <c r="I139" s="177">
        <f>+Q139+H139</f>
        <v>0</v>
      </c>
      <c r="J139" s="103">
        <f t="shared" si="28"/>
        <v>0</v>
      </c>
      <c r="K139" s="52"/>
      <c r="L139" s="36"/>
      <c r="M139" s="89">
        <f t="shared" si="29"/>
        <v>0</v>
      </c>
      <c r="N139" s="36">
        <f t="shared" si="22"/>
        <v>0</v>
      </c>
      <c r="O139" s="207" t="e">
        <f t="shared" si="23"/>
        <v>#DIV/0!</v>
      </c>
      <c r="Q139">
        <v>0</v>
      </c>
    </row>
    <row r="140" spans="2:17" ht="13.5" x14ac:dyDescent="0.25">
      <c r="B140" s="38" t="s">
        <v>180</v>
      </c>
      <c r="C140" s="39" t="s">
        <v>181</v>
      </c>
      <c r="D140" s="40">
        <v>31245</v>
      </c>
      <c r="E140" s="40">
        <v>-2500</v>
      </c>
      <c r="F140" s="40">
        <f t="shared" si="20"/>
        <v>28745</v>
      </c>
      <c r="G140" s="42">
        <v>12500</v>
      </c>
      <c r="H140" s="52">
        <v>1068.31</v>
      </c>
      <c r="I140" s="177">
        <f t="shared" ref="I140:I193" si="32">+Q140+H140</f>
        <v>1870.9699999999998</v>
      </c>
      <c r="J140" s="103">
        <f t="shared" si="28"/>
        <v>3050.97</v>
      </c>
      <c r="K140" s="52">
        <v>1180</v>
      </c>
      <c r="L140" s="36">
        <v>321.07</v>
      </c>
      <c r="M140" s="89">
        <f t="shared" si="29"/>
        <v>10629.03</v>
      </c>
      <c r="N140" s="36">
        <f t="shared" si="22"/>
        <v>26874.03</v>
      </c>
      <c r="O140" s="207">
        <f t="shared" si="23"/>
        <v>14.967759999999998</v>
      </c>
      <c r="Q140">
        <v>802.66</v>
      </c>
    </row>
    <row r="141" spans="2:17" ht="13.5" x14ac:dyDescent="0.25">
      <c r="B141" s="38" t="s">
        <v>182</v>
      </c>
      <c r="C141" s="39" t="s">
        <v>183</v>
      </c>
      <c r="D141" s="40">
        <v>44588</v>
      </c>
      <c r="E141" s="40"/>
      <c r="F141" s="40">
        <f t="shared" si="20"/>
        <v>44588</v>
      </c>
      <c r="G141" s="42">
        <v>18500</v>
      </c>
      <c r="H141" s="52">
        <v>124.12</v>
      </c>
      <c r="I141" s="177">
        <f t="shared" si="32"/>
        <v>6417.7499999999991</v>
      </c>
      <c r="J141" s="103">
        <f t="shared" si="28"/>
        <v>7770.7499999999991</v>
      </c>
      <c r="K141" s="52">
        <v>1353</v>
      </c>
      <c r="L141" s="36">
        <v>6198.4</v>
      </c>
      <c r="M141" s="89">
        <f t="shared" si="29"/>
        <v>12082.25</v>
      </c>
      <c r="N141" s="36">
        <f t="shared" si="22"/>
        <v>38170.25</v>
      </c>
      <c r="O141" s="207">
        <f t="shared" si="23"/>
        <v>34.690540540540532</v>
      </c>
      <c r="Q141">
        <v>6293.6299999999992</v>
      </c>
    </row>
    <row r="142" spans="2:17" ht="13.5" x14ac:dyDescent="0.25">
      <c r="B142" s="38">
        <v>254</v>
      </c>
      <c r="C142" s="39" t="s">
        <v>184</v>
      </c>
      <c r="D142" s="40">
        <v>15000</v>
      </c>
      <c r="E142" s="40">
        <v>-600</v>
      </c>
      <c r="F142" s="40">
        <f t="shared" si="20"/>
        <v>14400</v>
      </c>
      <c r="G142" s="40">
        <v>11900</v>
      </c>
      <c r="H142" s="42">
        <v>773</v>
      </c>
      <c r="I142" s="177">
        <f t="shared" si="32"/>
        <v>2975.18</v>
      </c>
      <c r="J142" s="103">
        <f t="shared" si="28"/>
        <v>9944.18</v>
      </c>
      <c r="K142" s="42">
        <v>6969</v>
      </c>
      <c r="L142" s="36">
        <v>715.66</v>
      </c>
      <c r="M142" s="89">
        <f t="shared" si="29"/>
        <v>8924.82</v>
      </c>
      <c r="N142" s="36">
        <f t="shared" si="22"/>
        <v>11424.82</v>
      </c>
      <c r="O142" s="207">
        <f t="shared" si="23"/>
        <v>25.001512605042016</v>
      </c>
      <c r="Q142">
        <v>2202.1799999999998</v>
      </c>
    </row>
    <row r="143" spans="2:17" ht="13.5" x14ac:dyDescent="0.25">
      <c r="B143" s="38" t="s">
        <v>185</v>
      </c>
      <c r="C143" s="39" t="s">
        <v>186</v>
      </c>
      <c r="D143" s="40">
        <v>216903</v>
      </c>
      <c r="E143" s="66">
        <v>800</v>
      </c>
      <c r="F143" s="40">
        <f t="shared" si="20"/>
        <v>217703</v>
      </c>
      <c r="G143" s="40">
        <v>70840</v>
      </c>
      <c r="H143" s="45">
        <v>8318.68</v>
      </c>
      <c r="I143" s="177">
        <f t="shared" si="32"/>
        <v>23053.41</v>
      </c>
      <c r="J143" s="103">
        <f t="shared" si="28"/>
        <v>97593.33</v>
      </c>
      <c r="K143" s="45">
        <v>74539.92</v>
      </c>
      <c r="L143" s="36">
        <v>2081.46</v>
      </c>
      <c r="M143" s="89">
        <f t="shared" si="29"/>
        <v>47786.59</v>
      </c>
      <c r="N143" s="36">
        <f t="shared" si="22"/>
        <v>194649.59</v>
      </c>
      <c r="O143" s="207">
        <f t="shared" si="23"/>
        <v>32.542927724449463</v>
      </c>
      <c r="Q143">
        <v>14734.73</v>
      </c>
    </row>
    <row r="144" spans="2:17" ht="13.5" x14ac:dyDescent="0.25">
      <c r="B144" s="38" t="s">
        <v>187</v>
      </c>
      <c r="C144" s="39" t="s">
        <v>188</v>
      </c>
      <c r="D144" s="40">
        <v>68000</v>
      </c>
      <c r="E144" s="40">
        <v>33600</v>
      </c>
      <c r="F144" s="40">
        <f t="shared" si="20"/>
        <v>101600</v>
      </c>
      <c r="G144" s="40">
        <v>64100</v>
      </c>
      <c r="H144" s="45">
        <v>5945</v>
      </c>
      <c r="I144" s="177">
        <f t="shared" si="32"/>
        <v>9805.41</v>
      </c>
      <c r="J144" s="103">
        <f t="shared" si="28"/>
        <v>40772.410000000003</v>
      </c>
      <c r="K144" s="45">
        <v>30967</v>
      </c>
      <c r="L144" s="36">
        <v>1055.69</v>
      </c>
      <c r="M144" s="89">
        <f t="shared" si="29"/>
        <v>54294.59</v>
      </c>
      <c r="N144" s="36">
        <f t="shared" si="22"/>
        <v>91794.59</v>
      </c>
      <c r="O144" s="207">
        <f t="shared" si="23"/>
        <v>15.297051482059283</v>
      </c>
      <c r="Q144">
        <v>3860.41</v>
      </c>
    </row>
    <row r="145" spans="2:17" ht="13.5" x14ac:dyDescent="0.25">
      <c r="B145" s="38">
        <v>257</v>
      </c>
      <c r="C145" s="39" t="s">
        <v>189</v>
      </c>
      <c r="D145" s="36">
        <v>21200</v>
      </c>
      <c r="E145" s="36">
        <v>-1000</v>
      </c>
      <c r="F145" s="40">
        <f t="shared" si="20"/>
        <v>20200</v>
      </c>
      <c r="G145" s="40">
        <v>8700</v>
      </c>
      <c r="H145" s="45">
        <v>193.19</v>
      </c>
      <c r="I145" s="177">
        <f t="shared" si="32"/>
        <v>552.71</v>
      </c>
      <c r="J145" s="103">
        <f t="shared" si="28"/>
        <v>6701.71</v>
      </c>
      <c r="K145" s="45">
        <v>6149</v>
      </c>
      <c r="L145" s="36">
        <v>36.270000000000003</v>
      </c>
      <c r="M145" s="89">
        <f t="shared" si="29"/>
        <v>8147.29</v>
      </c>
      <c r="N145" s="36">
        <f t="shared" si="22"/>
        <v>19647.29</v>
      </c>
      <c r="O145" s="207">
        <f t="shared" si="23"/>
        <v>6.3529885057471267</v>
      </c>
      <c r="Q145">
        <v>359.52</v>
      </c>
    </row>
    <row r="146" spans="2:17" ht="13.5" x14ac:dyDescent="0.25">
      <c r="B146" s="38" t="s">
        <v>190</v>
      </c>
      <c r="C146" s="39" t="s">
        <v>191</v>
      </c>
      <c r="D146" s="40">
        <v>50350</v>
      </c>
      <c r="E146" s="40">
        <v>13700</v>
      </c>
      <c r="F146" s="40">
        <f t="shared" si="20"/>
        <v>64050</v>
      </c>
      <c r="G146" s="162">
        <v>38050</v>
      </c>
      <c r="H146" s="162">
        <v>4396.09</v>
      </c>
      <c r="I146" s="177">
        <f t="shared" si="32"/>
        <v>11739.45</v>
      </c>
      <c r="J146" s="103">
        <f t="shared" si="28"/>
        <v>35055.21</v>
      </c>
      <c r="K146" s="162">
        <v>23315.759999999998</v>
      </c>
      <c r="L146" s="36">
        <v>2033.11</v>
      </c>
      <c r="M146" s="89">
        <f t="shared" si="29"/>
        <v>26310.55</v>
      </c>
      <c r="N146" s="36">
        <f t="shared" si="22"/>
        <v>52310.55</v>
      </c>
      <c r="O146" s="207">
        <f t="shared" si="23"/>
        <v>30.852693823915899</v>
      </c>
      <c r="Q146">
        <v>7343.3600000000006</v>
      </c>
    </row>
    <row r="147" spans="2:17" x14ac:dyDescent="0.2">
      <c r="B147" s="50" t="s">
        <v>192</v>
      </c>
      <c r="C147" s="51" t="s">
        <v>193</v>
      </c>
      <c r="D147" s="32">
        <f>SUM(D148:D152)</f>
        <v>112506</v>
      </c>
      <c r="E147" s="32">
        <f>SUM(E148:E152)</f>
        <v>4200</v>
      </c>
      <c r="F147" s="33">
        <f t="shared" si="20"/>
        <v>116706</v>
      </c>
      <c r="G147" s="96">
        <f>SUM(G148:G152)</f>
        <v>71291</v>
      </c>
      <c r="H147" s="163">
        <f>SUM(H148:H152)</f>
        <v>3502.57</v>
      </c>
      <c r="I147" s="185">
        <f>SUM(I148:I152)</f>
        <v>13373.7</v>
      </c>
      <c r="J147" s="99">
        <f t="shared" si="28"/>
        <v>46034.509999999995</v>
      </c>
      <c r="K147" s="163">
        <f>SUM(K148:K152)</f>
        <v>32660.809999999998</v>
      </c>
      <c r="L147" s="32">
        <f>SUM(L148:L152)</f>
        <v>5722.0300000000007</v>
      </c>
      <c r="M147" s="88">
        <f t="shared" si="29"/>
        <v>57917.3</v>
      </c>
      <c r="N147" s="44">
        <f t="shared" si="22"/>
        <v>103332.3</v>
      </c>
      <c r="O147" s="206">
        <f t="shared" si="23"/>
        <v>18.759310431891823</v>
      </c>
      <c r="Q147">
        <v>9871.130000000001</v>
      </c>
    </row>
    <row r="148" spans="2:17" ht="13.5" x14ac:dyDescent="0.25">
      <c r="B148" s="54">
        <v>261</v>
      </c>
      <c r="C148" s="41" t="s">
        <v>194</v>
      </c>
      <c r="D148" s="40">
        <v>5416</v>
      </c>
      <c r="E148" s="36"/>
      <c r="F148" s="42">
        <f t="shared" si="20"/>
        <v>5416</v>
      </c>
      <c r="G148" s="92">
        <v>3416</v>
      </c>
      <c r="H148" s="93">
        <v>0</v>
      </c>
      <c r="I148" s="177">
        <f t="shared" si="32"/>
        <v>0</v>
      </c>
      <c r="J148" s="103">
        <f t="shared" si="28"/>
        <v>1249.81</v>
      </c>
      <c r="K148" s="93">
        <v>1249.81</v>
      </c>
      <c r="L148" s="36">
        <v>0</v>
      </c>
      <c r="M148" s="89">
        <f t="shared" si="29"/>
        <v>3416</v>
      </c>
      <c r="N148" s="36">
        <f t="shared" si="22"/>
        <v>5416</v>
      </c>
      <c r="O148" s="207">
        <f t="shared" si="23"/>
        <v>0</v>
      </c>
      <c r="Q148">
        <v>0</v>
      </c>
    </row>
    <row r="149" spans="2:17" ht="13.5" x14ac:dyDescent="0.25">
      <c r="B149" s="38" t="s">
        <v>195</v>
      </c>
      <c r="C149" s="39" t="s">
        <v>196</v>
      </c>
      <c r="D149" s="40">
        <v>24054</v>
      </c>
      <c r="E149" s="36">
        <v>1200</v>
      </c>
      <c r="F149" s="42">
        <f t="shared" si="20"/>
        <v>25254</v>
      </c>
      <c r="G149" s="94">
        <v>15254</v>
      </c>
      <c r="H149" s="95">
        <v>1651.04</v>
      </c>
      <c r="I149" s="177">
        <f t="shared" si="32"/>
        <v>3896.89</v>
      </c>
      <c r="J149" s="103">
        <f t="shared" si="28"/>
        <v>15889.89</v>
      </c>
      <c r="K149" s="95">
        <v>11993</v>
      </c>
      <c r="L149" s="36">
        <v>747.13</v>
      </c>
      <c r="M149" s="89">
        <f t="shared" si="29"/>
        <v>11357.11</v>
      </c>
      <c r="N149" s="36">
        <f t="shared" si="22"/>
        <v>21357.11</v>
      </c>
      <c r="O149" s="207">
        <f t="shared" si="23"/>
        <v>25.546676281631047</v>
      </c>
      <c r="Q149">
        <v>2245.85</v>
      </c>
    </row>
    <row r="150" spans="2:17" ht="13.5" x14ac:dyDescent="0.25">
      <c r="B150" s="38">
        <v>263</v>
      </c>
      <c r="C150" s="39" t="s">
        <v>300</v>
      </c>
      <c r="D150" s="40">
        <v>22383</v>
      </c>
      <c r="E150" s="36">
        <v>5000</v>
      </c>
      <c r="F150" s="42">
        <f t="shared" si="20"/>
        <v>27383</v>
      </c>
      <c r="G150" s="92">
        <v>17000</v>
      </c>
      <c r="H150" s="93">
        <v>377.11</v>
      </c>
      <c r="I150" s="177">
        <f t="shared" si="32"/>
        <v>3102.38</v>
      </c>
      <c r="J150" s="103">
        <f t="shared" si="28"/>
        <v>9331.380000000001</v>
      </c>
      <c r="K150" s="93">
        <v>6229</v>
      </c>
      <c r="L150" s="36">
        <v>2239.06</v>
      </c>
      <c r="M150" s="89">
        <f t="shared" si="29"/>
        <v>13897.619999999999</v>
      </c>
      <c r="N150" s="36">
        <f t="shared" si="22"/>
        <v>24280.62</v>
      </c>
      <c r="O150" s="207">
        <f t="shared" si="23"/>
        <v>18.249294117647057</v>
      </c>
      <c r="Q150">
        <v>2725.27</v>
      </c>
    </row>
    <row r="151" spans="2:17" ht="13.5" x14ac:dyDescent="0.25">
      <c r="B151" s="38" t="s">
        <v>197</v>
      </c>
      <c r="C151" s="68" t="s">
        <v>355</v>
      </c>
      <c r="D151" s="69">
        <v>20181</v>
      </c>
      <c r="E151" s="36">
        <v>-1000</v>
      </c>
      <c r="F151" s="42">
        <f t="shared" si="20"/>
        <v>19181</v>
      </c>
      <c r="G151" s="92">
        <v>12320</v>
      </c>
      <c r="H151" s="93">
        <v>470.8</v>
      </c>
      <c r="I151" s="177">
        <f t="shared" si="32"/>
        <v>755.69</v>
      </c>
      <c r="J151" s="103">
        <f t="shared" si="28"/>
        <v>5753.6900000000005</v>
      </c>
      <c r="K151" s="93">
        <v>4998</v>
      </c>
      <c r="L151" s="36">
        <v>138.30000000000001</v>
      </c>
      <c r="M151" s="89">
        <f t="shared" si="29"/>
        <v>11564.31</v>
      </c>
      <c r="N151" s="36">
        <f t="shared" si="22"/>
        <v>18425.310000000001</v>
      </c>
      <c r="O151" s="207">
        <f t="shared" si="23"/>
        <v>6.1338474025974028</v>
      </c>
      <c r="Q151">
        <v>284.89</v>
      </c>
    </row>
    <row r="152" spans="2:17" ht="13.5" x14ac:dyDescent="0.25">
      <c r="B152" s="38" t="s">
        <v>198</v>
      </c>
      <c r="C152" s="68" t="s">
        <v>199</v>
      </c>
      <c r="D152" s="69">
        <v>40472</v>
      </c>
      <c r="E152" s="36">
        <v>-1000</v>
      </c>
      <c r="F152" s="42">
        <f t="shared" si="20"/>
        <v>39472</v>
      </c>
      <c r="G152" s="92">
        <v>23301</v>
      </c>
      <c r="H152" s="93">
        <v>1003.62</v>
      </c>
      <c r="I152" s="177">
        <f t="shared" si="32"/>
        <v>5618.74</v>
      </c>
      <c r="J152" s="103">
        <f t="shared" si="28"/>
        <v>13809.74</v>
      </c>
      <c r="K152" s="93">
        <v>8191</v>
      </c>
      <c r="L152" s="36">
        <v>2597.54</v>
      </c>
      <c r="M152" s="89">
        <f t="shared" si="29"/>
        <v>17682.260000000002</v>
      </c>
      <c r="N152" s="36">
        <f t="shared" si="22"/>
        <v>33853.26</v>
      </c>
      <c r="O152" s="207">
        <f t="shared" si="23"/>
        <v>24.113729024505385</v>
      </c>
      <c r="Q152">
        <v>4615.12</v>
      </c>
    </row>
    <row r="153" spans="2:17" x14ac:dyDescent="0.2">
      <c r="B153" s="50" t="s">
        <v>200</v>
      </c>
      <c r="C153" s="70" t="s">
        <v>201</v>
      </c>
      <c r="D153" s="71">
        <f>SUM(D154:D161)</f>
        <v>436537</v>
      </c>
      <c r="E153" s="32">
        <f>SUM(E154:E161)</f>
        <v>11000</v>
      </c>
      <c r="F153" s="33">
        <f t="shared" ref="F153:F216" si="33">+D153+E153</f>
        <v>447537</v>
      </c>
      <c r="G153" s="96">
        <f>SUM(G154:G161)</f>
        <v>213017</v>
      </c>
      <c r="H153" s="96">
        <f>SUM(H154:H161)</f>
        <v>25335.72</v>
      </c>
      <c r="I153" s="185">
        <f>SUM(I154:I161)</f>
        <v>74929.3</v>
      </c>
      <c r="J153" s="99">
        <f t="shared" si="28"/>
        <v>208637.09999999998</v>
      </c>
      <c r="K153" s="96">
        <f>SUM(K154:K161)</f>
        <v>133707.79999999999</v>
      </c>
      <c r="L153" s="32">
        <f>SUM(L154:L161)</f>
        <v>13593.223</v>
      </c>
      <c r="M153" s="88">
        <f t="shared" si="29"/>
        <v>138087.70000000001</v>
      </c>
      <c r="N153" s="44">
        <f t="shared" si="22"/>
        <v>372607.7</v>
      </c>
      <c r="O153" s="206">
        <f t="shared" si="23"/>
        <v>35.175267701638838</v>
      </c>
      <c r="Q153">
        <v>49593.58</v>
      </c>
    </row>
    <row r="154" spans="2:17" ht="13.5" x14ac:dyDescent="0.25">
      <c r="B154" s="38" t="s">
        <v>202</v>
      </c>
      <c r="C154" s="68" t="s">
        <v>203</v>
      </c>
      <c r="D154" s="69">
        <v>39137</v>
      </c>
      <c r="E154" s="36">
        <v>-1000</v>
      </c>
      <c r="F154" s="42">
        <f t="shared" si="33"/>
        <v>38137</v>
      </c>
      <c r="G154" s="92">
        <v>21137</v>
      </c>
      <c r="H154" s="93">
        <v>8320.7999999999993</v>
      </c>
      <c r="I154" s="177">
        <f t="shared" si="32"/>
        <v>8390.49</v>
      </c>
      <c r="J154" s="103">
        <f t="shared" si="28"/>
        <v>37336.49</v>
      </c>
      <c r="K154" s="93">
        <v>28946</v>
      </c>
      <c r="L154" s="36">
        <v>69.69</v>
      </c>
      <c r="M154" s="89">
        <f t="shared" si="29"/>
        <v>12746.51</v>
      </c>
      <c r="N154" s="36">
        <f t="shared" si="22"/>
        <v>29746.510000000002</v>
      </c>
      <c r="O154" s="207">
        <f t="shared" si="23"/>
        <v>39.695746794720158</v>
      </c>
      <c r="Q154">
        <v>69.69</v>
      </c>
    </row>
    <row r="155" spans="2:17" ht="13.5" x14ac:dyDescent="0.25">
      <c r="B155" s="38" t="s">
        <v>204</v>
      </c>
      <c r="C155" s="39" t="s">
        <v>205</v>
      </c>
      <c r="D155" s="40">
        <v>15661</v>
      </c>
      <c r="E155" s="40"/>
      <c r="F155" s="42">
        <f t="shared" si="33"/>
        <v>15661</v>
      </c>
      <c r="G155" s="92">
        <v>11150</v>
      </c>
      <c r="H155" s="93">
        <v>0</v>
      </c>
      <c r="I155" s="177">
        <f t="shared" si="32"/>
        <v>3776.99</v>
      </c>
      <c r="J155" s="103">
        <f t="shared" si="28"/>
        <v>3776.99</v>
      </c>
      <c r="K155" s="93"/>
      <c r="L155" s="36">
        <v>3776.99</v>
      </c>
      <c r="M155" s="89">
        <f t="shared" si="29"/>
        <v>7373.01</v>
      </c>
      <c r="N155" s="36">
        <f t="shared" si="22"/>
        <v>11884.01</v>
      </c>
      <c r="O155" s="207">
        <f t="shared" si="23"/>
        <v>33.874349775784751</v>
      </c>
      <c r="Q155">
        <v>3776.99</v>
      </c>
    </row>
    <row r="156" spans="2:17" ht="13.5" x14ac:dyDescent="0.25">
      <c r="B156" s="38" t="s">
        <v>206</v>
      </c>
      <c r="C156" s="39" t="s">
        <v>207</v>
      </c>
      <c r="D156" s="40">
        <v>55474</v>
      </c>
      <c r="E156" s="40"/>
      <c r="F156" s="42">
        <f t="shared" si="33"/>
        <v>55474</v>
      </c>
      <c r="G156" s="92">
        <v>29641</v>
      </c>
      <c r="H156" s="93">
        <v>6431.67</v>
      </c>
      <c r="I156" s="177">
        <f t="shared" si="32"/>
        <v>12251.78</v>
      </c>
      <c r="J156" s="103">
        <f t="shared" si="28"/>
        <v>20378.78</v>
      </c>
      <c r="K156" s="93">
        <v>8127</v>
      </c>
      <c r="L156" s="36">
        <v>2317.3200000000002</v>
      </c>
      <c r="M156" s="89">
        <f t="shared" si="29"/>
        <v>17389.22</v>
      </c>
      <c r="N156" s="36">
        <f t="shared" si="22"/>
        <v>43222.22</v>
      </c>
      <c r="O156" s="207">
        <f t="shared" si="23"/>
        <v>41.333895617556763</v>
      </c>
      <c r="Q156">
        <v>5820.1100000000006</v>
      </c>
    </row>
    <row r="157" spans="2:17" ht="13.5" x14ac:dyDescent="0.25">
      <c r="B157" s="38" t="s">
        <v>208</v>
      </c>
      <c r="C157" s="39" t="s">
        <v>209</v>
      </c>
      <c r="D157" s="40">
        <v>26341</v>
      </c>
      <c r="E157" s="40">
        <v>1000</v>
      </c>
      <c r="F157" s="42">
        <f t="shared" si="33"/>
        <v>27341</v>
      </c>
      <c r="G157" s="92">
        <v>15090</v>
      </c>
      <c r="H157" s="93">
        <v>615.54</v>
      </c>
      <c r="I157" s="177">
        <f t="shared" si="32"/>
        <v>1560.1999999999998</v>
      </c>
      <c r="J157" s="103">
        <f t="shared" si="28"/>
        <v>26499</v>
      </c>
      <c r="K157" s="93">
        <v>24938.799999999999</v>
      </c>
      <c r="L157" s="36">
        <v>87.2</v>
      </c>
      <c r="M157" s="89">
        <f t="shared" si="29"/>
        <v>13529.8</v>
      </c>
      <c r="N157" s="36">
        <f t="shared" si="22"/>
        <v>25780.799999999999</v>
      </c>
      <c r="O157" s="207">
        <f t="shared" si="23"/>
        <v>10.33929754804506</v>
      </c>
      <c r="Q157">
        <v>944.66</v>
      </c>
    </row>
    <row r="158" spans="2:17" ht="13.5" x14ac:dyDescent="0.25">
      <c r="B158" s="38" t="s">
        <v>210</v>
      </c>
      <c r="C158" s="39" t="s">
        <v>211</v>
      </c>
      <c r="D158" s="40">
        <v>227121</v>
      </c>
      <c r="E158" s="36"/>
      <c r="F158" s="42">
        <f t="shared" si="33"/>
        <v>227121</v>
      </c>
      <c r="G158" s="92">
        <v>97000</v>
      </c>
      <c r="H158" s="93">
        <v>7713.1</v>
      </c>
      <c r="I158" s="177">
        <f t="shared" si="32"/>
        <v>34781.97</v>
      </c>
      <c r="J158" s="103">
        <f t="shared" si="28"/>
        <v>97015.97</v>
      </c>
      <c r="K158" s="93">
        <v>62234</v>
      </c>
      <c r="L158" s="36">
        <v>6440.2</v>
      </c>
      <c r="M158" s="89">
        <f t="shared" si="29"/>
        <v>62218.03</v>
      </c>
      <c r="N158" s="36">
        <f t="shared" si="22"/>
        <v>192339.03</v>
      </c>
      <c r="O158" s="207">
        <f t="shared" si="23"/>
        <v>35.857701030927835</v>
      </c>
      <c r="Q158">
        <v>27068.87</v>
      </c>
    </row>
    <row r="159" spans="2:17" ht="13.5" x14ac:dyDescent="0.25">
      <c r="B159" s="38">
        <v>277</v>
      </c>
      <c r="C159" s="39" t="s">
        <v>212</v>
      </c>
      <c r="D159" s="40">
        <v>2000</v>
      </c>
      <c r="E159" s="36"/>
      <c r="F159" s="42">
        <f t="shared" si="33"/>
        <v>2000</v>
      </c>
      <c r="G159" s="92">
        <v>1000</v>
      </c>
      <c r="H159" s="93">
        <v>0</v>
      </c>
      <c r="I159" s="177">
        <f t="shared" si="32"/>
        <v>0</v>
      </c>
      <c r="J159" s="103">
        <f t="shared" si="28"/>
        <v>401</v>
      </c>
      <c r="K159" s="93">
        <v>401</v>
      </c>
      <c r="L159" s="36">
        <v>0</v>
      </c>
      <c r="M159" s="89">
        <f t="shared" si="29"/>
        <v>1000</v>
      </c>
      <c r="N159" s="36">
        <f t="shared" si="22"/>
        <v>2000</v>
      </c>
      <c r="O159" s="207">
        <f t="shared" si="23"/>
        <v>0</v>
      </c>
      <c r="Q159">
        <v>0</v>
      </c>
    </row>
    <row r="160" spans="2:17" ht="13.5" x14ac:dyDescent="0.25">
      <c r="B160" s="38">
        <v>278</v>
      </c>
      <c r="C160" s="39" t="s">
        <v>213</v>
      </c>
      <c r="D160" s="40">
        <v>1850</v>
      </c>
      <c r="E160" s="36"/>
      <c r="F160" s="42">
        <f t="shared" si="33"/>
        <v>1850</v>
      </c>
      <c r="G160" s="92">
        <v>1350</v>
      </c>
      <c r="H160" s="93"/>
      <c r="I160" s="177">
        <f t="shared" si="32"/>
        <v>0</v>
      </c>
      <c r="J160" s="103">
        <f t="shared" si="28"/>
        <v>0</v>
      </c>
      <c r="K160" s="93"/>
      <c r="L160" s="36">
        <v>0</v>
      </c>
      <c r="M160" s="89">
        <f t="shared" si="29"/>
        <v>1350</v>
      </c>
      <c r="N160" s="36">
        <f t="shared" ref="N160:N233" si="34">+F160-I160</f>
        <v>1850</v>
      </c>
      <c r="O160" s="207">
        <v>0</v>
      </c>
      <c r="Q160">
        <v>0</v>
      </c>
    </row>
    <row r="161" spans="1:17" ht="13.5" x14ac:dyDescent="0.25">
      <c r="B161" s="38" t="s">
        <v>214</v>
      </c>
      <c r="C161" s="39" t="s">
        <v>215</v>
      </c>
      <c r="D161" s="40">
        <v>68953</v>
      </c>
      <c r="E161" s="36">
        <v>11000</v>
      </c>
      <c r="F161" s="42">
        <f t="shared" si="33"/>
        <v>79953</v>
      </c>
      <c r="G161" s="92">
        <v>36649</v>
      </c>
      <c r="H161" s="93">
        <v>2254.61</v>
      </c>
      <c r="I161" s="177">
        <f t="shared" si="32"/>
        <v>14167.87</v>
      </c>
      <c r="J161" s="103">
        <f t="shared" si="28"/>
        <v>23228.870000000003</v>
      </c>
      <c r="K161" s="93">
        <v>9061</v>
      </c>
      <c r="L161" s="36">
        <v>901.82299999999998</v>
      </c>
      <c r="M161" s="89">
        <f t="shared" si="29"/>
        <v>22481.129999999997</v>
      </c>
      <c r="N161" s="36">
        <f t="shared" si="34"/>
        <v>65785.13</v>
      </c>
      <c r="O161" s="207">
        <f t="shared" ref="O161:O232" si="35">+I161*100/G161</f>
        <v>38.658271712734319</v>
      </c>
      <c r="Q161">
        <v>11913.26</v>
      </c>
    </row>
    <row r="162" spans="1:17" x14ac:dyDescent="0.2">
      <c r="B162" s="50" t="s">
        <v>216</v>
      </c>
      <c r="C162" s="51" t="s">
        <v>217</v>
      </c>
      <c r="D162" s="32">
        <v>303382</v>
      </c>
      <c r="E162" s="32">
        <v>0</v>
      </c>
      <c r="F162" s="33">
        <f t="shared" si="33"/>
        <v>303382</v>
      </c>
      <c r="G162" s="91">
        <v>74500</v>
      </c>
      <c r="H162" s="96">
        <v>15116.63</v>
      </c>
      <c r="I162" s="185">
        <f t="shared" si="32"/>
        <v>32967.18</v>
      </c>
      <c r="J162" s="99">
        <f t="shared" si="28"/>
        <v>69125.97</v>
      </c>
      <c r="K162" s="96">
        <v>36158.79</v>
      </c>
      <c r="L162" s="44">
        <v>6821.6</v>
      </c>
      <c r="M162" s="88">
        <f t="shared" si="29"/>
        <v>41532.82</v>
      </c>
      <c r="N162" s="44">
        <f t="shared" si="34"/>
        <v>270414.82</v>
      </c>
      <c r="O162" s="206">
        <f t="shared" si="35"/>
        <v>44.251248322147653</v>
      </c>
      <c r="Q162">
        <v>17850.55</v>
      </c>
    </row>
    <row r="163" spans="1:17" ht="7.5" customHeight="1" x14ac:dyDescent="0.25">
      <c r="A163" s="27"/>
      <c r="B163" s="116"/>
      <c r="C163" s="164"/>
      <c r="D163" s="165"/>
      <c r="E163" s="165"/>
      <c r="F163" s="165">
        <v>0</v>
      </c>
      <c r="G163" s="164">
        <v>0</v>
      </c>
      <c r="H163" s="164"/>
      <c r="I163" s="164">
        <f t="shared" si="32"/>
        <v>0</v>
      </c>
      <c r="J163" s="99">
        <f t="shared" si="28"/>
        <v>0</v>
      </c>
      <c r="K163" s="164"/>
      <c r="L163" s="164"/>
      <c r="M163" s="88">
        <f t="shared" si="29"/>
        <v>0</v>
      </c>
      <c r="N163" s="164">
        <f t="shared" si="34"/>
        <v>0</v>
      </c>
      <c r="O163" s="210" t="s">
        <v>1</v>
      </c>
      <c r="Q163">
        <v>0</v>
      </c>
    </row>
    <row r="164" spans="1:17" x14ac:dyDescent="0.2">
      <c r="A164" s="27"/>
      <c r="B164" s="72">
        <v>290</v>
      </c>
      <c r="C164" s="166" t="s">
        <v>218</v>
      </c>
      <c r="D164" s="165">
        <f>SUM(D165:D172)</f>
        <v>0</v>
      </c>
      <c r="E164" s="165">
        <f>SUM(E165:E173)</f>
        <v>93185</v>
      </c>
      <c r="F164" s="165">
        <f t="shared" si="33"/>
        <v>93185</v>
      </c>
      <c r="G164" s="165">
        <f>SUM(G165:G173)</f>
        <v>93185</v>
      </c>
      <c r="H164" s="165">
        <f>SUM(H165:H173)</f>
        <v>10905.64</v>
      </c>
      <c r="I164" s="167">
        <f>+I165+I166+I167+I168+I169+I170+I171+I172+I173</f>
        <v>11050.34</v>
      </c>
      <c r="J164" s="99">
        <f t="shared" si="28"/>
        <v>15578.34</v>
      </c>
      <c r="K164" s="165">
        <f>SUM(K165:K173)</f>
        <v>4528</v>
      </c>
      <c r="L164" s="165">
        <f>SUM(L165:L173)</f>
        <v>244.5</v>
      </c>
      <c r="M164" s="88">
        <f t="shared" si="29"/>
        <v>82134.66</v>
      </c>
      <c r="N164" s="167">
        <f t="shared" si="34"/>
        <v>82134.66</v>
      </c>
      <c r="O164" s="211">
        <f t="shared" si="35"/>
        <v>11.858496539142566</v>
      </c>
      <c r="Q164">
        <v>144.69999999999999</v>
      </c>
    </row>
    <row r="165" spans="1:17" ht="13.5" x14ac:dyDescent="0.25">
      <c r="A165" s="27"/>
      <c r="B165" s="38">
        <v>291</v>
      </c>
      <c r="C165" s="168" t="s">
        <v>219</v>
      </c>
      <c r="D165" s="165"/>
      <c r="E165" s="169">
        <v>5680</v>
      </c>
      <c r="F165" s="169">
        <f t="shared" si="33"/>
        <v>5680</v>
      </c>
      <c r="G165" s="164">
        <v>5680</v>
      </c>
      <c r="H165" s="164">
        <v>126.5</v>
      </c>
      <c r="I165" s="164">
        <f t="shared" si="32"/>
        <v>244.5</v>
      </c>
      <c r="J165" s="103">
        <f t="shared" si="28"/>
        <v>244.5</v>
      </c>
      <c r="K165" s="164">
        <v>0</v>
      </c>
      <c r="L165" s="164">
        <v>244.5</v>
      </c>
      <c r="M165" s="89">
        <f t="shared" si="29"/>
        <v>5435.5</v>
      </c>
      <c r="N165" s="164">
        <f t="shared" si="34"/>
        <v>5435.5</v>
      </c>
      <c r="O165" s="210">
        <f t="shared" si="35"/>
        <v>4.304577464788732</v>
      </c>
      <c r="Q165">
        <v>118</v>
      </c>
    </row>
    <row r="166" spans="1:17" ht="15" customHeight="1" x14ac:dyDescent="0.25">
      <c r="A166" s="27"/>
      <c r="B166" s="157">
        <v>292</v>
      </c>
      <c r="C166" s="168" t="s">
        <v>320</v>
      </c>
      <c r="D166" s="170"/>
      <c r="E166" s="169">
        <v>5840</v>
      </c>
      <c r="F166" s="169">
        <f>+D166+E166</f>
        <v>5840</v>
      </c>
      <c r="G166" s="164">
        <v>5840</v>
      </c>
      <c r="H166" s="170">
        <v>347.43</v>
      </c>
      <c r="I166" s="164">
        <f t="shared" si="32"/>
        <v>347.43</v>
      </c>
      <c r="J166" s="103">
        <f t="shared" si="28"/>
        <v>347.43</v>
      </c>
      <c r="K166" s="170">
        <v>0</v>
      </c>
      <c r="L166" s="170"/>
      <c r="M166" s="89">
        <f t="shared" si="29"/>
        <v>5492.57</v>
      </c>
      <c r="N166" s="164">
        <f>+F166-I166</f>
        <v>5492.57</v>
      </c>
      <c r="O166" s="210">
        <v>0</v>
      </c>
      <c r="Q166">
        <v>0</v>
      </c>
    </row>
    <row r="167" spans="1:17" ht="13.5" customHeight="1" x14ac:dyDescent="0.25">
      <c r="A167" s="27"/>
      <c r="B167" s="38">
        <v>293</v>
      </c>
      <c r="C167" s="168" t="s">
        <v>220</v>
      </c>
      <c r="D167" s="169"/>
      <c r="E167" s="169">
        <v>32410</v>
      </c>
      <c r="F167" s="169">
        <f>+D167+E167</f>
        <v>32410</v>
      </c>
      <c r="G167" s="164">
        <v>32410</v>
      </c>
      <c r="H167" s="164">
        <v>926.89</v>
      </c>
      <c r="I167" s="164">
        <f t="shared" si="32"/>
        <v>926.89</v>
      </c>
      <c r="J167" s="103">
        <f t="shared" si="28"/>
        <v>926.89</v>
      </c>
      <c r="K167" s="164">
        <v>0</v>
      </c>
      <c r="L167" s="164"/>
      <c r="M167" s="89">
        <f t="shared" si="29"/>
        <v>31483.11</v>
      </c>
      <c r="N167" s="164">
        <f>+F167-I167</f>
        <v>31483.11</v>
      </c>
      <c r="O167" s="210">
        <v>0</v>
      </c>
      <c r="Q167">
        <v>0</v>
      </c>
    </row>
    <row r="168" spans="1:17" ht="13.5" customHeight="1" x14ac:dyDescent="0.25">
      <c r="A168" s="27"/>
      <c r="B168" s="38">
        <v>294</v>
      </c>
      <c r="C168" s="168" t="s">
        <v>375</v>
      </c>
      <c r="D168" s="169"/>
      <c r="E168" s="169">
        <v>150</v>
      </c>
      <c r="F168" s="169">
        <f>+D168+E168</f>
        <v>150</v>
      </c>
      <c r="G168" s="164">
        <v>150</v>
      </c>
      <c r="H168" s="164"/>
      <c r="I168" s="164"/>
      <c r="J168" s="103"/>
      <c r="K168" s="164"/>
      <c r="L168" s="164"/>
      <c r="M168" s="89"/>
      <c r="N168" s="164"/>
      <c r="O168" s="210"/>
    </row>
    <row r="169" spans="1:17" ht="15.75" customHeight="1" x14ac:dyDescent="0.25">
      <c r="A169" s="27"/>
      <c r="B169" s="54">
        <v>295</v>
      </c>
      <c r="C169" s="171" t="s">
        <v>346</v>
      </c>
      <c r="D169" s="165"/>
      <c r="E169" s="169">
        <v>10180</v>
      </c>
      <c r="F169" s="169">
        <f t="shared" si="33"/>
        <v>10180</v>
      </c>
      <c r="G169" s="164">
        <v>10180</v>
      </c>
      <c r="H169" s="164">
        <v>37.08</v>
      </c>
      <c r="I169" s="164">
        <f t="shared" si="32"/>
        <v>37.08</v>
      </c>
      <c r="J169" s="103">
        <f t="shared" si="28"/>
        <v>37.08</v>
      </c>
      <c r="K169" s="164">
        <v>0</v>
      </c>
      <c r="L169" s="164"/>
      <c r="M169" s="89">
        <f t="shared" si="29"/>
        <v>10142.92</v>
      </c>
      <c r="N169" s="164">
        <f t="shared" si="34"/>
        <v>10142.92</v>
      </c>
      <c r="O169" s="210">
        <v>0</v>
      </c>
      <c r="Q169">
        <v>0</v>
      </c>
    </row>
    <row r="170" spans="1:17" ht="15.75" customHeight="1" x14ac:dyDescent="0.25">
      <c r="A170" s="27"/>
      <c r="B170" s="38">
        <v>296</v>
      </c>
      <c r="C170" s="168" t="s">
        <v>321</v>
      </c>
      <c r="D170" s="169"/>
      <c r="E170" s="169">
        <v>20090</v>
      </c>
      <c r="F170" s="169">
        <f>+D170+E170</f>
        <v>20090</v>
      </c>
      <c r="G170" s="164">
        <v>20090</v>
      </c>
      <c r="H170" s="164">
        <v>1161.54</v>
      </c>
      <c r="I170" s="164">
        <f t="shared" si="32"/>
        <v>1161.54</v>
      </c>
      <c r="J170" s="103">
        <f t="shared" si="28"/>
        <v>1161.54</v>
      </c>
      <c r="K170" s="164"/>
      <c r="L170" s="164"/>
      <c r="M170" s="89">
        <f t="shared" si="29"/>
        <v>18928.46</v>
      </c>
      <c r="N170" s="164">
        <f t="shared" ref="N170" si="36">+F170-I170</f>
        <v>18928.46</v>
      </c>
      <c r="O170" s="210"/>
      <c r="Q170">
        <v>0</v>
      </c>
    </row>
    <row r="171" spans="1:17" ht="14.25" customHeight="1" x14ac:dyDescent="0.25">
      <c r="A171" s="27"/>
      <c r="B171" s="54">
        <v>297</v>
      </c>
      <c r="C171" s="171" t="s">
        <v>221</v>
      </c>
      <c r="D171" s="165"/>
      <c r="E171" s="169">
        <v>5900</v>
      </c>
      <c r="F171" s="169">
        <f t="shared" si="33"/>
        <v>5900</v>
      </c>
      <c r="G171" s="164">
        <v>5900</v>
      </c>
      <c r="H171" s="164">
        <v>1202.3900000000001</v>
      </c>
      <c r="I171" s="164">
        <f t="shared" si="32"/>
        <v>1202.3900000000001</v>
      </c>
      <c r="J171" s="103">
        <f t="shared" si="28"/>
        <v>5730.39</v>
      </c>
      <c r="K171" s="164">
        <v>4528</v>
      </c>
      <c r="L171" s="164"/>
      <c r="M171" s="89">
        <f t="shared" si="29"/>
        <v>4697.6099999999997</v>
      </c>
      <c r="N171" s="164">
        <f t="shared" si="34"/>
        <v>4697.6099999999997</v>
      </c>
      <c r="O171" s="210">
        <f t="shared" si="35"/>
        <v>20.379491525423731</v>
      </c>
      <c r="Q171">
        <v>0</v>
      </c>
    </row>
    <row r="172" spans="1:17" ht="15.75" customHeight="1" x14ac:dyDescent="0.25">
      <c r="A172" s="27"/>
      <c r="B172" s="54">
        <v>298</v>
      </c>
      <c r="C172" s="171" t="s">
        <v>222</v>
      </c>
      <c r="D172" s="165"/>
      <c r="E172" s="169">
        <v>4370</v>
      </c>
      <c r="F172" s="169">
        <f t="shared" si="33"/>
        <v>4370</v>
      </c>
      <c r="G172" s="164">
        <v>4370</v>
      </c>
      <c r="H172" s="164">
        <v>1781.11</v>
      </c>
      <c r="I172" s="164">
        <f t="shared" si="32"/>
        <v>1807.81</v>
      </c>
      <c r="J172" s="103">
        <f t="shared" si="28"/>
        <v>1807.81</v>
      </c>
      <c r="K172" s="164">
        <v>0</v>
      </c>
      <c r="L172" s="164">
        <v>0</v>
      </c>
      <c r="M172" s="89">
        <f t="shared" si="29"/>
        <v>2562.19</v>
      </c>
      <c r="N172" s="164">
        <f t="shared" si="34"/>
        <v>2562.19</v>
      </c>
      <c r="O172" s="210">
        <f t="shared" si="35"/>
        <v>41.368649885583523</v>
      </c>
      <c r="Q172">
        <v>26.7</v>
      </c>
    </row>
    <row r="173" spans="1:17" ht="16.5" customHeight="1" x14ac:dyDescent="0.25">
      <c r="A173" s="27"/>
      <c r="B173" s="73">
        <v>299</v>
      </c>
      <c r="C173" s="171" t="s">
        <v>292</v>
      </c>
      <c r="D173" s="165"/>
      <c r="E173" s="169">
        <v>8565</v>
      </c>
      <c r="F173" s="169">
        <f t="shared" si="33"/>
        <v>8565</v>
      </c>
      <c r="G173" s="164">
        <v>8565</v>
      </c>
      <c r="H173" s="164">
        <v>5322.7</v>
      </c>
      <c r="I173" s="164">
        <f t="shared" si="32"/>
        <v>5322.7</v>
      </c>
      <c r="J173" s="103">
        <f t="shared" si="28"/>
        <v>5322.7</v>
      </c>
      <c r="K173" s="164">
        <v>0</v>
      </c>
      <c r="L173" s="164"/>
      <c r="M173" s="89">
        <f t="shared" si="29"/>
        <v>3242.3</v>
      </c>
      <c r="N173" s="164">
        <f t="shared" si="34"/>
        <v>3242.3</v>
      </c>
      <c r="O173" s="210" t="s">
        <v>1</v>
      </c>
      <c r="Q173">
        <v>0</v>
      </c>
    </row>
    <row r="174" spans="1:17" x14ac:dyDescent="0.2">
      <c r="A174" s="27"/>
      <c r="B174" s="30" t="s">
        <v>223</v>
      </c>
      <c r="C174" s="172" t="s">
        <v>224</v>
      </c>
      <c r="D174" s="165">
        <f>+D175+D182+D190+D191+D192+D187+D188+D189</f>
        <v>0</v>
      </c>
      <c r="E174" s="165">
        <f>+E175+E182+E187+E188+E189+E190+E191+E192+E193</f>
        <v>47735</v>
      </c>
      <c r="F174" s="165">
        <f>+F175+F182+F190+F191+F192+F187+F188+F189+F193</f>
        <v>47735</v>
      </c>
      <c r="G174" s="165">
        <f>+G175+G182+G187+G188+G189+G190+G191+G193+G192</f>
        <v>47735</v>
      </c>
      <c r="H174" s="165">
        <f>+H175+H182+H187+H191+H193</f>
        <v>4131.8500000000004</v>
      </c>
      <c r="I174" s="167">
        <f>+I175+I182+I187+I188+I189+I190+I191+I192+I193</f>
        <v>4131.8500000000004</v>
      </c>
      <c r="J174" s="99">
        <f t="shared" si="28"/>
        <v>459352.26999999996</v>
      </c>
      <c r="K174" s="165">
        <f>+K175+K182+K190+K191+K192+K187+K188+K189+K193</f>
        <v>455220.42</v>
      </c>
      <c r="L174" s="167">
        <f>+L175+L182+L187+L188+L189+L190+L191+L192+L193</f>
        <v>0</v>
      </c>
      <c r="M174" s="88">
        <f t="shared" si="29"/>
        <v>43603.15</v>
      </c>
      <c r="N174" s="167">
        <f t="shared" si="34"/>
        <v>43603.15</v>
      </c>
      <c r="O174" s="211">
        <f t="shared" si="35"/>
        <v>8.6558081072588262</v>
      </c>
      <c r="Q174">
        <v>0</v>
      </c>
    </row>
    <row r="175" spans="1:17" ht="18.75" customHeight="1" x14ac:dyDescent="0.25">
      <c r="A175" s="27"/>
      <c r="B175" s="72">
        <v>300</v>
      </c>
      <c r="C175" s="172" t="s">
        <v>225</v>
      </c>
      <c r="D175" s="167">
        <f>SUM(D176:D180)</f>
        <v>0</v>
      </c>
      <c r="E175" s="167">
        <f>+E176+E177+E178+E179+E180+E181</f>
        <v>500</v>
      </c>
      <c r="F175" s="165">
        <f t="shared" si="33"/>
        <v>500</v>
      </c>
      <c r="G175" s="165">
        <f>+G177</f>
        <v>500</v>
      </c>
      <c r="H175" s="165">
        <f>+H177</f>
        <v>0</v>
      </c>
      <c r="I175" s="164">
        <f t="shared" si="32"/>
        <v>0</v>
      </c>
      <c r="J175" s="165">
        <f t="shared" ref="J175" si="37">+H175+I175</f>
        <v>0</v>
      </c>
      <c r="K175" s="165">
        <f t="shared" ref="K175" si="38">+I175+J175</f>
        <v>0</v>
      </c>
      <c r="L175" s="165">
        <f t="shared" ref="L175" si="39">+J175+K175</f>
        <v>0</v>
      </c>
      <c r="M175" s="88">
        <f t="shared" ref="M175" si="40">+G175-I175</f>
        <v>500</v>
      </c>
      <c r="N175" s="167">
        <f t="shared" ref="N175" si="41">+F175-I175</f>
        <v>500</v>
      </c>
      <c r="O175" s="211">
        <f t="shared" ref="O175" si="42">+I175*100/G175</f>
        <v>0</v>
      </c>
      <c r="Q175">
        <v>0</v>
      </c>
    </row>
    <row r="176" spans="1:17" ht="18" customHeight="1" x14ac:dyDescent="0.25">
      <c r="A176" s="27"/>
      <c r="B176" s="54">
        <v>301</v>
      </c>
      <c r="C176" s="168" t="s">
        <v>275</v>
      </c>
      <c r="D176" s="169"/>
      <c r="E176" s="169"/>
      <c r="F176" s="169">
        <f t="shared" si="33"/>
        <v>0</v>
      </c>
      <c r="G176" s="164"/>
      <c r="H176" s="164"/>
      <c r="I176" s="164">
        <f t="shared" si="32"/>
        <v>0</v>
      </c>
      <c r="J176" s="99">
        <f t="shared" si="28"/>
        <v>0</v>
      </c>
      <c r="K176" s="164"/>
      <c r="L176" s="164"/>
      <c r="M176" s="89">
        <f t="shared" si="29"/>
        <v>0</v>
      </c>
      <c r="N176" s="164">
        <f t="shared" si="34"/>
        <v>0</v>
      </c>
      <c r="O176" s="210"/>
      <c r="Q176">
        <v>0</v>
      </c>
    </row>
    <row r="177" spans="1:17" ht="17.25" customHeight="1" x14ac:dyDescent="0.25">
      <c r="A177" s="27"/>
      <c r="B177" s="54">
        <v>303</v>
      </c>
      <c r="C177" s="168" t="s">
        <v>281</v>
      </c>
      <c r="D177" s="169"/>
      <c r="E177" s="169">
        <v>500</v>
      </c>
      <c r="F177" s="169">
        <f t="shared" si="33"/>
        <v>500</v>
      </c>
      <c r="G177" s="164">
        <v>500</v>
      </c>
      <c r="H177" s="164"/>
      <c r="I177" s="164">
        <f t="shared" si="32"/>
        <v>0</v>
      </c>
      <c r="J177" s="99">
        <f t="shared" si="28"/>
        <v>0</v>
      </c>
      <c r="K177" s="164"/>
      <c r="L177" s="164"/>
      <c r="M177" s="88">
        <f t="shared" si="29"/>
        <v>500</v>
      </c>
      <c r="N177" s="167">
        <f t="shared" si="34"/>
        <v>500</v>
      </c>
      <c r="O177" s="211">
        <f t="shared" ref="O177" si="43">+I177*100/G177</f>
        <v>0</v>
      </c>
      <c r="Q177">
        <v>0</v>
      </c>
    </row>
    <row r="178" spans="1:17" ht="15.75" customHeight="1" x14ac:dyDescent="0.25">
      <c r="A178" s="27"/>
      <c r="B178" s="54">
        <v>305</v>
      </c>
      <c r="C178" s="168" t="s">
        <v>302</v>
      </c>
      <c r="D178" s="169">
        <v>0</v>
      </c>
      <c r="E178" s="169"/>
      <c r="F178" s="169">
        <f t="shared" si="33"/>
        <v>0</v>
      </c>
      <c r="G178" s="164"/>
      <c r="H178" s="164"/>
      <c r="I178" s="164">
        <f t="shared" si="32"/>
        <v>0</v>
      </c>
      <c r="J178" s="99">
        <f t="shared" si="28"/>
        <v>0</v>
      </c>
      <c r="K178" s="164"/>
      <c r="L178" s="164"/>
      <c r="M178" s="89">
        <f t="shared" si="29"/>
        <v>0</v>
      </c>
      <c r="N178" s="164">
        <f>+F178-I178</f>
        <v>0</v>
      </c>
      <c r="O178" s="210"/>
      <c r="Q178">
        <v>0</v>
      </c>
    </row>
    <row r="179" spans="1:17" ht="14.25" customHeight="1" x14ac:dyDescent="0.25">
      <c r="A179" s="27"/>
      <c r="B179" s="54">
        <v>307</v>
      </c>
      <c r="C179" s="168" t="s">
        <v>293</v>
      </c>
      <c r="D179" s="169"/>
      <c r="E179" s="169"/>
      <c r="F179" s="169">
        <f t="shared" si="33"/>
        <v>0</v>
      </c>
      <c r="G179" s="164"/>
      <c r="H179" s="164"/>
      <c r="I179" s="164">
        <f t="shared" si="32"/>
        <v>0</v>
      </c>
      <c r="J179" s="99">
        <f t="shared" si="28"/>
        <v>0</v>
      </c>
      <c r="K179" s="164"/>
      <c r="L179" s="164"/>
      <c r="M179" s="89">
        <f t="shared" si="29"/>
        <v>0</v>
      </c>
      <c r="N179" s="164">
        <f>+F179-I179</f>
        <v>0</v>
      </c>
      <c r="O179" s="210"/>
      <c r="Q179">
        <v>0</v>
      </c>
    </row>
    <row r="180" spans="1:17" ht="17.25" customHeight="1" x14ac:dyDescent="0.25">
      <c r="A180" s="27"/>
      <c r="B180" s="54">
        <v>308</v>
      </c>
      <c r="C180" s="168" t="s">
        <v>282</v>
      </c>
      <c r="D180" s="169"/>
      <c r="E180" s="169"/>
      <c r="F180" s="169">
        <f t="shared" si="33"/>
        <v>0</v>
      </c>
      <c r="G180" s="164"/>
      <c r="H180" s="164"/>
      <c r="I180" s="164">
        <f t="shared" si="32"/>
        <v>0</v>
      </c>
      <c r="J180" s="99">
        <f t="shared" si="28"/>
        <v>0</v>
      </c>
      <c r="K180" s="164"/>
      <c r="L180" s="164"/>
      <c r="M180" s="89">
        <f t="shared" si="29"/>
        <v>0</v>
      </c>
      <c r="N180" s="164">
        <f t="shared" si="34"/>
        <v>0</v>
      </c>
      <c r="O180" s="210"/>
      <c r="Q180">
        <v>0</v>
      </c>
    </row>
    <row r="181" spans="1:17" ht="18" customHeight="1" x14ac:dyDescent="0.25">
      <c r="A181" s="27"/>
      <c r="B181" s="54">
        <v>309</v>
      </c>
      <c r="C181" s="168" t="s">
        <v>230</v>
      </c>
      <c r="D181" s="169"/>
      <c r="E181" s="169"/>
      <c r="F181" s="169">
        <f t="shared" si="33"/>
        <v>0</v>
      </c>
      <c r="G181" s="164"/>
      <c r="H181" s="164"/>
      <c r="I181" s="164">
        <f t="shared" si="32"/>
        <v>0</v>
      </c>
      <c r="J181" s="99">
        <f t="shared" si="28"/>
        <v>0</v>
      </c>
      <c r="K181" s="164"/>
      <c r="L181" s="164"/>
      <c r="M181" s="89">
        <f t="shared" si="29"/>
        <v>0</v>
      </c>
      <c r="N181" s="164">
        <f t="shared" si="34"/>
        <v>0</v>
      </c>
      <c r="O181" s="210"/>
      <c r="Q181">
        <v>0</v>
      </c>
    </row>
    <row r="182" spans="1:17" ht="14.25" customHeight="1" x14ac:dyDescent="0.2">
      <c r="A182" s="27"/>
      <c r="B182" s="72">
        <v>310</v>
      </c>
      <c r="C182" s="172" t="s">
        <v>226</v>
      </c>
      <c r="D182" s="165">
        <f>+D183+D184+D185</f>
        <v>0</v>
      </c>
      <c r="E182" s="165">
        <f>+E183+E184+E186</f>
        <v>300</v>
      </c>
      <c r="F182" s="165">
        <f t="shared" si="33"/>
        <v>300</v>
      </c>
      <c r="G182" s="165">
        <f>+G184</f>
        <v>300</v>
      </c>
      <c r="H182" s="165">
        <f>+H184+H185+H186</f>
        <v>0</v>
      </c>
      <c r="I182" s="165">
        <v>0</v>
      </c>
      <c r="J182" s="165">
        <f t="shared" ref="J182" si="44">+H182+I182</f>
        <v>0</v>
      </c>
      <c r="K182" s="165">
        <f t="shared" ref="K182" si="45">+I182+J182</f>
        <v>0</v>
      </c>
      <c r="L182" s="165">
        <f t="shared" ref="L182" si="46">+J182+K182</f>
        <v>0</v>
      </c>
      <c r="M182" s="88">
        <f t="shared" ref="M182" si="47">+G182-I182</f>
        <v>300</v>
      </c>
      <c r="N182" s="167">
        <f t="shared" ref="N182" si="48">+F182-I182</f>
        <v>300</v>
      </c>
      <c r="O182" s="211">
        <f t="shared" ref="O182" si="49">+I182*100/G182</f>
        <v>0</v>
      </c>
      <c r="Q182">
        <v>0</v>
      </c>
    </row>
    <row r="183" spans="1:17" ht="17.25" customHeight="1" x14ac:dyDescent="0.25">
      <c r="A183" s="27"/>
      <c r="B183" s="54">
        <v>313</v>
      </c>
      <c r="C183" s="168" t="s">
        <v>294</v>
      </c>
      <c r="D183" s="169"/>
      <c r="E183" s="169"/>
      <c r="F183" s="169">
        <f>+D183+E183</f>
        <v>0</v>
      </c>
      <c r="G183" s="169"/>
      <c r="H183" s="164"/>
      <c r="I183" s="164">
        <f t="shared" si="32"/>
        <v>0</v>
      </c>
      <c r="J183" s="99">
        <f t="shared" si="28"/>
        <v>0</v>
      </c>
      <c r="K183" s="164"/>
      <c r="L183" s="164"/>
      <c r="M183" s="89">
        <f t="shared" si="29"/>
        <v>0</v>
      </c>
      <c r="N183" s="164">
        <f>+F183-I183</f>
        <v>0</v>
      </c>
      <c r="O183" s="210" t="s">
        <v>1</v>
      </c>
      <c r="Q183">
        <v>0</v>
      </c>
    </row>
    <row r="184" spans="1:17" ht="15.75" customHeight="1" x14ac:dyDescent="0.25">
      <c r="A184" s="27"/>
      <c r="B184" s="54">
        <v>314</v>
      </c>
      <c r="C184" s="168" t="s">
        <v>295</v>
      </c>
      <c r="D184" s="169">
        <v>0</v>
      </c>
      <c r="E184" s="169">
        <v>300</v>
      </c>
      <c r="F184" s="169">
        <f>+D184+E184</f>
        <v>300</v>
      </c>
      <c r="G184" s="169">
        <v>300</v>
      </c>
      <c r="H184" s="164"/>
      <c r="I184" s="164">
        <f t="shared" si="32"/>
        <v>0</v>
      </c>
      <c r="J184" s="99">
        <f t="shared" si="28"/>
        <v>0</v>
      </c>
      <c r="K184" s="164"/>
      <c r="L184" s="164"/>
      <c r="M184" s="88">
        <f t="shared" si="29"/>
        <v>300</v>
      </c>
      <c r="N184" s="167">
        <f t="shared" ref="N184" si="50">+F184-I184</f>
        <v>300</v>
      </c>
      <c r="O184" s="211">
        <f t="shared" ref="O184" si="51">+I184*100/G184</f>
        <v>0</v>
      </c>
      <c r="Q184">
        <v>0</v>
      </c>
    </row>
    <row r="185" spans="1:17" ht="16.5" customHeight="1" x14ac:dyDescent="0.25">
      <c r="A185" s="27"/>
      <c r="B185" s="54">
        <v>319</v>
      </c>
      <c r="C185" s="168" t="s">
        <v>272</v>
      </c>
      <c r="D185" s="169"/>
      <c r="E185" s="169"/>
      <c r="F185" s="169">
        <f t="shared" si="33"/>
        <v>0</v>
      </c>
      <c r="G185" s="169"/>
      <c r="H185" s="164"/>
      <c r="I185" s="164">
        <f t="shared" si="32"/>
        <v>0</v>
      </c>
      <c r="J185" s="99">
        <f t="shared" si="28"/>
        <v>0</v>
      </c>
      <c r="K185" s="164"/>
      <c r="L185" s="164"/>
      <c r="M185" s="89">
        <f t="shared" si="29"/>
        <v>0</v>
      </c>
      <c r="N185" s="164">
        <f t="shared" si="34"/>
        <v>0</v>
      </c>
      <c r="O185" s="210"/>
      <c r="Q185">
        <v>0</v>
      </c>
    </row>
    <row r="186" spans="1:17" ht="16.5" customHeight="1" x14ac:dyDescent="0.25">
      <c r="A186" s="27"/>
      <c r="B186" s="54">
        <v>319</v>
      </c>
      <c r="C186" s="168" t="s">
        <v>272</v>
      </c>
      <c r="D186" s="169"/>
      <c r="E186" s="169"/>
      <c r="F186" s="169">
        <f t="shared" si="33"/>
        <v>0</v>
      </c>
      <c r="G186" s="164"/>
      <c r="H186" s="164"/>
      <c r="I186" s="164">
        <f t="shared" si="32"/>
        <v>0</v>
      </c>
      <c r="J186" s="99">
        <f t="shared" si="28"/>
        <v>0</v>
      </c>
      <c r="K186" s="164"/>
      <c r="L186" s="164"/>
      <c r="M186" s="89">
        <f t="shared" si="29"/>
        <v>0</v>
      </c>
      <c r="N186" s="164">
        <f t="shared" si="34"/>
        <v>0</v>
      </c>
      <c r="O186" s="210"/>
      <c r="Q186">
        <v>0</v>
      </c>
    </row>
    <row r="187" spans="1:17" ht="15.75" customHeight="1" x14ac:dyDescent="0.2">
      <c r="A187" s="27"/>
      <c r="B187" s="72">
        <v>320</v>
      </c>
      <c r="C187" s="166" t="s">
        <v>227</v>
      </c>
      <c r="D187" s="165">
        <v>0</v>
      </c>
      <c r="E187" s="165">
        <v>3100</v>
      </c>
      <c r="F187" s="165">
        <f t="shared" si="33"/>
        <v>3100</v>
      </c>
      <c r="G187" s="167">
        <v>3100</v>
      </c>
      <c r="H187" s="167"/>
      <c r="I187" s="167">
        <f t="shared" si="32"/>
        <v>0</v>
      </c>
      <c r="J187" s="99">
        <f t="shared" si="28"/>
        <v>25027</v>
      </c>
      <c r="K187" s="167">
        <v>25027</v>
      </c>
      <c r="L187" s="167"/>
      <c r="M187" s="88">
        <f t="shared" ref="M187" si="52">+G187-I187</f>
        <v>3100</v>
      </c>
      <c r="N187" s="167">
        <f t="shared" si="34"/>
        <v>3100</v>
      </c>
      <c r="O187" s="211">
        <f t="shared" ref="O187" si="53">+I187*100/G187</f>
        <v>0</v>
      </c>
      <c r="Q187">
        <v>0</v>
      </c>
    </row>
    <row r="188" spans="1:17" ht="16.5" customHeight="1" x14ac:dyDescent="0.25">
      <c r="A188" s="27"/>
      <c r="B188" s="72">
        <v>330</v>
      </c>
      <c r="C188" s="166" t="s">
        <v>228</v>
      </c>
      <c r="D188" s="165">
        <v>0</v>
      </c>
      <c r="E188" s="165"/>
      <c r="F188" s="165">
        <f t="shared" si="33"/>
        <v>0</v>
      </c>
      <c r="G188" s="167"/>
      <c r="H188" s="167"/>
      <c r="I188" s="167">
        <f t="shared" si="32"/>
        <v>0</v>
      </c>
      <c r="J188" s="99">
        <f t="shared" si="28"/>
        <v>19395</v>
      </c>
      <c r="K188" s="167">
        <f>12395+7000</f>
        <v>19395</v>
      </c>
      <c r="L188" s="167"/>
      <c r="M188" s="89">
        <f t="shared" si="29"/>
        <v>0</v>
      </c>
      <c r="N188" s="167">
        <f t="shared" si="34"/>
        <v>0</v>
      </c>
      <c r="O188" s="211"/>
      <c r="Q188">
        <v>0</v>
      </c>
    </row>
    <row r="189" spans="1:17" ht="12" customHeight="1" x14ac:dyDescent="0.2">
      <c r="A189" s="27"/>
      <c r="B189" s="72">
        <v>340</v>
      </c>
      <c r="C189" s="166" t="s">
        <v>63</v>
      </c>
      <c r="D189" s="165">
        <v>0</v>
      </c>
      <c r="E189" s="165"/>
      <c r="F189" s="165">
        <f t="shared" si="33"/>
        <v>0</v>
      </c>
      <c r="G189" s="167"/>
      <c r="H189" s="167"/>
      <c r="I189" s="167">
        <f t="shared" si="32"/>
        <v>0</v>
      </c>
      <c r="J189" s="99">
        <f t="shared" ref="J189:J193" si="54">+I189+K189</f>
        <v>3131</v>
      </c>
      <c r="K189" s="167">
        <v>3131</v>
      </c>
      <c r="L189" s="167"/>
      <c r="M189" s="88">
        <f t="shared" ref="M189:M193" si="55">+G189-I189</f>
        <v>0</v>
      </c>
      <c r="N189" s="167">
        <f t="shared" si="34"/>
        <v>0</v>
      </c>
      <c r="O189" s="211"/>
      <c r="Q189">
        <v>0</v>
      </c>
    </row>
    <row r="190" spans="1:17" ht="15" customHeight="1" x14ac:dyDescent="0.2">
      <c r="A190" s="27"/>
      <c r="B190" s="72">
        <v>350</v>
      </c>
      <c r="C190" s="166" t="s">
        <v>229</v>
      </c>
      <c r="D190" s="165">
        <v>0</v>
      </c>
      <c r="E190" s="165"/>
      <c r="F190" s="165">
        <f t="shared" si="33"/>
        <v>0</v>
      </c>
      <c r="G190" s="167"/>
      <c r="H190" s="167"/>
      <c r="I190" s="167">
        <f t="shared" si="32"/>
        <v>0</v>
      </c>
      <c r="J190" s="99">
        <f t="shared" si="54"/>
        <v>53360.15</v>
      </c>
      <c r="K190" s="167">
        <v>53360.15</v>
      </c>
      <c r="L190" s="167"/>
      <c r="M190" s="88">
        <f t="shared" si="55"/>
        <v>0</v>
      </c>
      <c r="N190" s="167">
        <f t="shared" si="34"/>
        <v>0</v>
      </c>
      <c r="O190" s="211"/>
      <c r="Q190">
        <v>0</v>
      </c>
    </row>
    <row r="191" spans="1:17" ht="12.75" customHeight="1" x14ac:dyDescent="0.2">
      <c r="A191" s="27"/>
      <c r="B191" s="72">
        <v>370</v>
      </c>
      <c r="C191" s="166" t="s">
        <v>230</v>
      </c>
      <c r="D191" s="165">
        <v>0</v>
      </c>
      <c r="E191" s="165">
        <v>13100</v>
      </c>
      <c r="F191" s="165">
        <f>+D191+E191</f>
        <v>13100</v>
      </c>
      <c r="G191" s="167">
        <v>13100</v>
      </c>
      <c r="H191" s="167"/>
      <c r="I191" s="167">
        <f t="shared" si="32"/>
        <v>0</v>
      </c>
      <c r="J191" s="99">
        <f t="shared" si="54"/>
        <v>205409.27</v>
      </c>
      <c r="K191" s="167">
        <v>205409.27</v>
      </c>
      <c r="L191" s="167"/>
      <c r="M191" s="88">
        <f t="shared" si="55"/>
        <v>13100</v>
      </c>
      <c r="N191" s="167">
        <f t="shared" si="34"/>
        <v>13100</v>
      </c>
      <c r="O191" s="211">
        <f t="shared" si="35"/>
        <v>0</v>
      </c>
      <c r="Q191">
        <v>0</v>
      </c>
    </row>
    <row r="192" spans="1:17" ht="12.75" customHeight="1" x14ac:dyDescent="0.2">
      <c r="A192" s="27"/>
      <c r="B192" s="72">
        <v>380</v>
      </c>
      <c r="C192" s="166" t="s">
        <v>231</v>
      </c>
      <c r="D192" s="165"/>
      <c r="E192" s="165"/>
      <c r="F192" s="165">
        <f t="shared" si="33"/>
        <v>0</v>
      </c>
      <c r="G192" s="167"/>
      <c r="H192" s="167"/>
      <c r="I192" s="167">
        <f t="shared" si="32"/>
        <v>0</v>
      </c>
      <c r="J192" s="99">
        <f t="shared" si="54"/>
        <v>123384</v>
      </c>
      <c r="K192" s="167">
        <f>111384+12000</f>
        <v>123384</v>
      </c>
      <c r="L192" s="167"/>
      <c r="M192" s="88">
        <f t="shared" si="55"/>
        <v>0</v>
      </c>
      <c r="N192" s="167">
        <f t="shared" si="34"/>
        <v>0</v>
      </c>
      <c r="O192" s="211">
        <v>0</v>
      </c>
      <c r="Q192">
        <v>0</v>
      </c>
    </row>
    <row r="193" spans="1:17" ht="12" customHeight="1" x14ac:dyDescent="0.2">
      <c r="A193" s="27"/>
      <c r="B193" s="72">
        <v>390</v>
      </c>
      <c r="C193" s="166" t="s">
        <v>298</v>
      </c>
      <c r="D193" s="165"/>
      <c r="E193" s="165">
        <v>30735</v>
      </c>
      <c r="F193" s="165">
        <f t="shared" si="33"/>
        <v>30735</v>
      </c>
      <c r="G193" s="167">
        <v>30735</v>
      </c>
      <c r="H193" s="167">
        <v>4131.8500000000004</v>
      </c>
      <c r="I193" s="167">
        <f t="shared" si="32"/>
        <v>4131.8500000000004</v>
      </c>
      <c r="J193" s="99">
        <f t="shared" si="54"/>
        <v>29645.85</v>
      </c>
      <c r="K193" s="167">
        <v>25514</v>
      </c>
      <c r="L193" s="167"/>
      <c r="M193" s="88">
        <f t="shared" si="55"/>
        <v>26603.15</v>
      </c>
      <c r="N193" s="167">
        <f>+F193-I193</f>
        <v>26603.15</v>
      </c>
      <c r="O193" s="211">
        <f t="shared" si="35"/>
        <v>13.443468358548888</v>
      </c>
      <c r="Q193">
        <v>0</v>
      </c>
    </row>
    <row r="194" spans="1:17" ht="13.5" x14ac:dyDescent="0.25">
      <c r="A194" s="27"/>
      <c r="B194" s="75"/>
      <c r="C194" s="158"/>
      <c r="D194" s="76"/>
      <c r="E194" s="76"/>
      <c r="F194" s="76"/>
      <c r="G194" s="159"/>
      <c r="H194" s="160"/>
      <c r="I194" s="116">
        <f t="shared" ref="I194" si="56">+Q194+H194</f>
        <v>0</v>
      </c>
      <c r="J194" s="116"/>
      <c r="K194" s="160"/>
      <c r="L194" s="160"/>
      <c r="M194" s="159"/>
      <c r="N194" s="159"/>
      <c r="O194" s="161"/>
    </row>
    <row r="195" spans="1:17" x14ac:dyDescent="0.2">
      <c r="A195" s="27"/>
      <c r="B195" s="75"/>
      <c r="C195" s="158"/>
      <c r="D195" s="76"/>
      <c r="E195" s="76"/>
      <c r="F195" s="76"/>
      <c r="G195" s="159"/>
      <c r="H195" s="160"/>
      <c r="I195" s="160"/>
      <c r="J195" s="160"/>
      <c r="K195" s="160"/>
      <c r="L195" s="160"/>
      <c r="M195" s="160"/>
      <c r="N195" s="160"/>
      <c r="O195" s="161"/>
    </row>
    <row r="196" spans="1:17" x14ac:dyDescent="0.2">
      <c r="B196" s="213" t="s">
        <v>366</v>
      </c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</row>
    <row r="197" spans="1:17" x14ac:dyDescent="0.2">
      <c r="B197" s="213" t="s">
        <v>376</v>
      </c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</row>
    <row r="198" spans="1:17" x14ac:dyDescent="0.2">
      <c r="A198" s="65"/>
      <c r="B198" s="243" t="s">
        <v>8</v>
      </c>
      <c r="C198" s="243"/>
      <c r="D198" s="244" t="s">
        <v>6</v>
      </c>
      <c r="E198" s="244"/>
      <c r="F198" s="244"/>
      <c r="G198" s="244"/>
      <c r="H198" s="244" t="s">
        <v>9</v>
      </c>
      <c r="I198" s="244"/>
      <c r="J198" s="223" t="s">
        <v>363</v>
      </c>
      <c r="K198" s="223"/>
      <c r="L198" s="244" t="s">
        <v>10</v>
      </c>
      <c r="M198" s="244" t="s">
        <v>3</v>
      </c>
      <c r="N198" s="244"/>
      <c r="O198" s="242" t="s">
        <v>11</v>
      </c>
    </row>
    <row r="199" spans="1:17" x14ac:dyDescent="0.2">
      <c r="A199" s="65"/>
      <c r="B199" s="243"/>
      <c r="C199" s="243"/>
      <c r="D199" s="244"/>
      <c r="E199" s="244"/>
      <c r="F199" s="244"/>
      <c r="G199" s="244"/>
      <c r="H199" s="244"/>
      <c r="I199" s="244"/>
      <c r="J199" s="224"/>
      <c r="K199" s="224"/>
      <c r="L199" s="244"/>
      <c r="M199" s="244"/>
      <c r="N199" s="244"/>
      <c r="O199" s="242"/>
    </row>
    <row r="200" spans="1:17" x14ac:dyDescent="0.2">
      <c r="A200" s="65"/>
      <c r="B200" s="243"/>
      <c r="C200" s="243"/>
      <c r="D200" s="198" t="s">
        <v>12</v>
      </c>
      <c r="E200" s="198" t="s">
        <v>13</v>
      </c>
      <c r="F200" s="198" t="s">
        <v>14</v>
      </c>
      <c r="G200" s="198" t="s">
        <v>0</v>
      </c>
      <c r="H200" s="201" t="s">
        <v>7</v>
      </c>
      <c r="I200" s="199" t="s">
        <v>15</v>
      </c>
      <c r="J200" s="194"/>
      <c r="K200" s="195" t="s">
        <v>361</v>
      </c>
      <c r="L200" s="244"/>
      <c r="M200" s="200" t="s">
        <v>16</v>
      </c>
      <c r="N200" s="198" t="s">
        <v>5</v>
      </c>
      <c r="O200" s="242"/>
    </row>
    <row r="201" spans="1:17" ht="12.75" customHeight="1" x14ac:dyDescent="0.2">
      <c r="B201" s="72">
        <v>4</v>
      </c>
      <c r="C201" s="51" t="s">
        <v>232</v>
      </c>
      <c r="D201" s="32">
        <f>SUM(D202)</f>
        <v>1364000</v>
      </c>
      <c r="E201" s="32">
        <f>+E202+E204</f>
        <v>65690</v>
      </c>
      <c r="F201" s="32">
        <f t="shared" si="33"/>
        <v>1429690</v>
      </c>
      <c r="G201" s="33">
        <f>+G202+G204</f>
        <v>958003</v>
      </c>
      <c r="H201" s="202">
        <f>+H202+H204</f>
        <v>37982.53</v>
      </c>
      <c r="I201" s="185">
        <f>+I202+I204</f>
        <v>149546.33000000002</v>
      </c>
      <c r="J201" s="99">
        <f t="shared" ref="J201:J231" si="57">+I201+K201</f>
        <v>567542.33000000007</v>
      </c>
      <c r="K201" s="67">
        <f>+K202+K204</f>
        <v>417996</v>
      </c>
      <c r="L201" s="32">
        <f>+L202+L204</f>
        <v>10935.39</v>
      </c>
      <c r="M201" s="88">
        <f t="shared" ref="M201:M233" si="58">+G201-I201</f>
        <v>808456.66999999993</v>
      </c>
      <c r="N201" s="44">
        <f t="shared" si="34"/>
        <v>1280143.67</v>
      </c>
      <c r="O201" s="206">
        <f t="shared" si="35"/>
        <v>15.61021520809434</v>
      </c>
      <c r="Q201">
        <v>111563.8</v>
      </c>
    </row>
    <row r="202" spans="1:17" x14ac:dyDescent="0.2">
      <c r="B202" s="72">
        <v>430</v>
      </c>
      <c r="C202" s="51" t="s">
        <v>233</v>
      </c>
      <c r="D202" s="32">
        <f>SUM(D203)</f>
        <v>1364000</v>
      </c>
      <c r="E202" s="51">
        <f>SUM(E203)</f>
        <v>-61830</v>
      </c>
      <c r="F202" s="32">
        <f t="shared" si="33"/>
        <v>1302170</v>
      </c>
      <c r="G202" s="33">
        <f>+G203</f>
        <v>830483</v>
      </c>
      <c r="H202" s="35">
        <f>+H203</f>
        <v>37782.53</v>
      </c>
      <c r="I202" s="185">
        <f>+I203</f>
        <v>149346.33000000002</v>
      </c>
      <c r="J202" s="99">
        <f t="shared" si="57"/>
        <v>567342.33000000007</v>
      </c>
      <c r="K202" s="35">
        <f>+K203</f>
        <v>417996</v>
      </c>
      <c r="L202" s="32">
        <f>+L203</f>
        <v>10935.39</v>
      </c>
      <c r="M202" s="88">
        <f t="shared" si="58"/>
        <v>681136.66999999993</v>
      </c>
      <c r="N202" s="44">
        <f t="shared" si="34"/>
        <v>1152823.67</v>
      </c>
      <c r="O202" s="206">
        <f t="shared" si="35"/>
        <v>17.983068888827347</v>
      </c>
      <c r="Q202">
        <v>111563.8</v>
      </c>
    </row>
    <row r="203" spans="1:17" ht="13.5" customHeight="1" x14ac:dyDescent="0.25">
      <c r="B203" s="54">
        <v>439</v>
      </c>
      <c r="C203" s="41" t="s">
        <v>234</v>
      </c>
      <c r="D203" s="40">
        <v>1364000</v>
      </c>
      <c r="E203" s="40">
        <v>-61830</v>
      </c>
      <c r="F203" s="40">
        <f t="shared" si="33"/>
        <v>1302170</v>
      </c>
      <c r="G203" s="42">
        <v>830483</v>
      </c>
      <c r="H203" s="43">
        <v>37782.53</v>
      </c>
      <c r="I203" s="177">
        <f t="shared" ref="I203:I231" si="59">+Q203+H203</f>
        <v>149346.33000000002</v>
      </c>
      <c r="J203" s="103">
        <f t="shared" si="57"/>
        <v>567342.33000000007</v>
      </c>
      <c r="K203" s="43">
        <v>417996</v>
      </c>
      <c r="L203" s="40">
        <v>10935.39</v>
      </c>
      <c r="M203" s="89">
        <f t="shared" si="58"/>
        <v>681136.66999999993</v>
      </c>
      <c r="N203" s="36">
        <f t="shared" si="34"/>
        <v>1152823.67</v>
      </c>
      <c r="O203" s="207">
        <f t="shared" si="35"/>
        <v>17.983068888827347</v>
      </c>
      <c r="Q203">
        <v>111563.8</v>
      </c>
    </row>
    <row r="204" spans="1:17" ht="15" customHeight="1" x14ac:dyDescent="0.25">
      <c r="B204" s="72">
        <v>490</v>
      </c>
      <c r="C204" s="51" t="s">
        <v>235</v>
      </c>
      <c r="D204" s="40">
        <f>SUM(D205)</f>
        <v>0</v>
      </c>
      <c r="E204" s="32">
        <f>+E205</f>
        <v>127520</v>
      </c>
      <c r="F204" s="32">
        <f t="shared" si="33"/>
        <v>127520</v>
      </c>
      <c r="G204" s="33">
        <f>+G205</f>
        <v>127520</v>
      </c>
      <c r="H204" s="34">
        <f>+H205</f>
        <v>200</v>
      </c>
      <c r="I204" s="182">
        <f>+I205</f>
        <v>200</v>
      </c>
      <c r="J204" s="103">
        <f t="shared" si="57"/>
        <v>200</v>
      </c>
      <c r="K204" s="34">
        <f>+K205</f>
        <v>0</v>
      </c>
      <c r="L204" s="32">
        <f>+L205</f>
        <v>0</v>
      </c>
      <c r="M204" s="89">
        <f t="shared" si="58"/>
        <v>127320</v>
      </c>
      <c r="N204" s="44">
        <f t="shared" si="34"/>
        <v>127320</v>
      </c>
      <c r="O204" s="207">
        <f t="shared" si="35"/>
        <v>0.15683814303638646</v>
      </c>
      <c r="Q204">
        <v>0</v>
      </c>
    </row>
    <row r="205" spans="1:17" ht="14.25" customHeight="1" x14ac:dyDescent="0.25">
      <c r="B205" s="54">
        <v>494</v>
      </c>
      <c r="C205" s="41" t="s">
        <v>236</v>
      </c>
      <c r="D205" s="40"/>
      <c r="E205" s="40">
        <v>127520</v>
      </c>
      <c r="F205" s="40">
        <f t="shared" si="33"/>
        <v>127520</v>
      </c>
      <c r="G205" s="45">
        <v>127520</v>
      </c>
      <c r="H205" s="46">
        <v>200</v>
      </c>
      <c r="I205" s="177">
        <f t="shared" si="59"/>
        <v>200</v>
      </c>
      <c r="J205" s="103">
        <f t="shared" si="57"/>
        <v>200</v>
      </c>
      <c r="K205" s="46">
        <v>0</v>
      </c>
      <c r="L205" s="36"/>
      <c r="M205" s="89">
        <f t="shared" si="58"/>
        <v>127320</v>
      </c>
      <c r="N205" s="36">
        <f t="shared" si="34"/>
        <v>127320</v>
      </c>
      <c r="O205" s="207">
        <f t="shared" si="35"/>
        <v>0.15683814303638646</v>
      </c>
      <c r="Q205">
        <v>0</v>
      </c>
    </row>
    <row r="206" spans="1:17" ht="4.5" customHeight="1" x14ac:dyDescent="0.25">
      <c r="B206" s="54"/>
      <c r="C206" s="41"/>
      <c r="D206" s="40"/>
      <c r="E206" s="40"/>
      <c r="F206" s="40"/>
      <c r="G206" s="45"/>
      <c r="H206" s="46"/>
      <c r="I206" s="177">
        <f t="shared" si="59"/>
        <v>0</v>
      </c>
      <c r="J206" s="103">
        <f t="shared" si="57"/>
        <v>0</v>
      </c>
      <c r="K206" s="46"/>
      <c r="L206" s="36">
        <v>0</v>
      </c>
      <c r="M206" s="89">
        <f t="shared" si="58"/>
        <v>0</v>
      </c>
      <c r="N206" s="36"/>
      <c r="O206" s="207"/>
      <c r="Q206">
        <v>0</v>
      </c>
    </row>
    <row r="207" spans="1:17" x14ac:dyDescent="0.2">
      <c r="B207" s="30" t="s">
        <v>237</v>
      </c>
      <c r="C207" s="31" t="s">
        <v>371</v>
      </c>
      <c r="D207" s="32">
        <f>+D208+D210+D219+D221+D216</f>
        <v>557000</v>
      </c>
      <c r="E207" s="32">
        <f>+E208+E210+E219+E221+E216+E226</f>
        <v>285628</v>
      </c>
      <c r="F207" s="32">
        <f>+F208+F210+F216+F219+F221+F226</f>
        <v>842628</v>
      </c>
      <c r="G207" s="32">
        <f>+G208+G210+G216+G219+G221+G226</f>
        <v>462462</v>
      </c>
      <c r="H207" s="35">
        <f>+H208+H210+H219+H221+H216+H226</f>
        <v>16768.5</v>
      </c>
      <c r="I207" s="182">
        <f>+I208+I210+I219+I221+I216+I226</f>
        <v>35165.42</v>
      </c>
      <c r="J207" s="99">
        <f t="shared" si="57"/>
        <v>109425.42</v>
      </c>
      <c r="K207" s="35">
        <f>+K208+K210+K219+K221+K216+K226</f>
        <v>74260</v>
      </c>
      <c r="L207" s="32">
        <f>+L208+L210+L219+L221+L216+L226</f>
        <v>30575.940000000002</v>
      </c>
      <c r="M207" s="88">
        <f t="shared" si="58"/>
        <v>427296.58</v>
      </c>
      <c r="N207" s="44">
        <f t="shared" si="34"/>
        <v>807462.58</v>
      </c>
      <c r="O207" s="206">
        <f t="shared" si="35"/>
        <v>7.6039588117510197</v>
      </c>
      <c r="Q207">
        <v>18396.919999999998</v>
      </c>
    </row>
    <row r="208" spans="1:17" x14ac:dyDescent="0.2">
      <c r="B208" s="30" t="s">
        <v>239</v>
      </c>
      <c r="C208" s="31" t="s">
        <v>240</v>
      </c>
      <c r="D208" s="32">
        <f>SUM(D209)</f>
        <v>120000</v>
      </c>
      <c r="E208" s="32">
        <f>SUM(E209)</f>
        <v>0</v>
      </c>
      <c r="F208" s="32">
        <f t="shared" si="33"/>
        <v>120000</v>
      </c>
      <c r="G208" s="33">
        <f>+G209</f>
        <v>31764</v>
      </c>
      <c r="H208" s="35">
        <f>+H209</f>
        <v>4607.7</v>
      </c>
      <c r="I208" s="185">
        <f>SUM(I209)</f>
        <v>13823.099999999999</v>
      </c>
      <c r="J208" s="99">
        <f t="shared" si="57"/>
        <v>13823.099999999999</v>
      </c>
      <c r="K208" s="35">
        <f>+K209</f>
        <v>0</v>
      </c>
      <c r="L208" s="32">
        <f>+L209</f>
        <v>13823.1</v>
      </c>
      <c r="M208" s="88">
        <f t="shared" si="58"/>
        <v>17940.900000000001</v>
      </c>
      <c r="N208" s="44">
        <f t="shared" si="34"/>
        <v>106176.9</v>
      </c>
      <c r="O208" s="206">
        <f t="shared" si="35"/>
        <v>43.518133736305245</v>
      </c>
      <c r="Q208">
        <v>9215.4</v>
      </c>
    </row>
    <row r="209" spans="2:20" ht="16.5" customHeight="1" x14ac:dyDescent="0.25">
      <c r="B209" s="38" t="s">
        <v>241</v>
      </c>
      <c r="C209" s="39" t="s">
        <v>240</v>
      </c>
      <c r="D209" s="40">
        <v>120000</v>
      </c>
      <c r="E209" s="40"/>
      <c r="F209" s="40">
        <f t="shared" si="33"/>
        <v>120000</v>
      </c>
      <c r="G209" s="42">
        <v>31764</v>
      </c>
      <c r="H209" s="43">
        <v>4607.7</v>
      </c>
      <c r="I209" s="177">
        <f t="shared" si="59"/>
        <v>13823.099999999999</v>
      </c>
      <c r="J209" s="103">
        <f t="shared" si="57"/>
        <v>13823.099999999999</v>
      </c>
      <c r="K209" s="43"/>
      <c r="L209" s="40">
        <v>13823.1</v>
      </c>
      <c r="M209" s="89">
        <f t="shared" si="58"/>
        <v>17940.900000000001</v>
      </c>
      <c r="N209" s="36">
        <f t="shared" si="34"/>
        <v>106176.9</v>
      </c>
      <c r="O209" s="207">
        <f t="shared" si="35"/>
        <v>43.518133736305245</v>
      </c>
      <c r="Q209">
        <v>9215.4</v>
      </c>
      <c r="R209" t="s">
        <v>1</v>
      </c>
      <c r="S209" t="s">
        <v>1</v>
      </c>
    </row>
    <row r="210" spans="2:20" x14ac:dyDescent="0.2">
      <c r="B210" s="50" t="s">
        <v>242</v>
      </c>
      <c r="C210" s="51" t="s">
        <v>95</v>
      </c>
      <c r="D210" s="32">
        <f>+D211+D213+D215+D214+D212</f>
        <v>241000</v>
      </c>
      <c r="E210" s="32">
        <f>+E211+E213+E215+E214+E212</f>
        <v>235000</v>
      </c>
      <c r="F210" s="32">
        <f>+F211+F214+F215+F212</f>
        <v>476000</v>
      </c>
      <c r="G210" s="33">
        <f>+G211+G212+G214+G215</f>
        <v>263500</v>
      </c>
      <c r="H210" s="35">
        <f>SUM(H211:H215)</f>
        <v>0</v>
      </c>
      <c r="I210" s="185">
        <f>SUM(I211:I215)</f>
        <v>0</v>
      </c>
      <c r="J210" s="99">
        <f t="shared" si="57"/>
        <v>12450</v>
      </c>
      <c r="K210" s="35">
        <f>SUM(K211:K215)</f>
        <v>12450</v>
      </c>
      <c r="L210" s="32">
        <f>SUM(L211:L215)</f>
        <v>0</v>
      </c>
      <c r="M210" s="88">
        <f t="shared" si="58"/>
        <v>263500</v>
      </c>
      <c r="N210" s="44">
        <f t="shared" si="34"/>
        <v>476000</v>
      </c>
      <c r="O210" s="206">
        <f t="shared" si="35"/>
        <v>0</v>
      </c>
      <c r="Q210">
        <v>0</v>
      </c>
      <c r="T210" s="1" t="s">
        <v>1</v>
      </c>
    </row>
    <row r="211" spans="2:20" ht="13.5" x14ac:dyDescent="0.25">
      <c r="B211" s="54">
        <v>611</v>
      </c>
      <c r="C211" s="41" t="s">
        <v>276</v>
      </c>
      <c r="D211" s="40">
        <v>6000</v>
      </c>
      <c r="E211" s="40"/>
      <c r="F211" s="40">
        <f t="shared" si="33"/>
        <v>6000</v>
      </c>
      <c r="G211" s="45">
        <v>6000</v>
      </c>
      <c r="H211" s="46">
        <v>0</v>
      </c>
      <c r="I211" s="177">
        <f t="shared" si="59"/>
        <v>0</v>
      </c>
      <c r="J211" s="103">
        <f t="shared" si="57"/>
        <v>0</v>
      </c>
      <c r="K211" s="46"/>
      <c r="L211" s="36">
        <v>0</v>
      </c>
      <c r="M211" s="89">
        <f t="shared" si="58"/>
        <v>6000</v>
      </c>
      <c r="N211" s="36">
        <f t="shared" si="34"/>
        <v>6000</v>
      </c>
      <c r="O211" s="207">
        <f t="shared" si="35"/>
        <v>0</v>
      </c>
      <c r="Q211">
        <v>0</v>
      </c>
    </row>
    <row r="212" spans="2:20" ht="15.75" customHeight="1" x14ac:dyDescent="0.25">
      <c r="B212" s="54">
        <v>612</v>
      </c>
      <c r="C212" s="41" t="s">
        <v>323</v>
      </c>
      <c r="D212" s="40">
        <v>143500</v>
      </c>
      <c r="E212" s="40">
        <v>0</v>
      </c>
      <c r="F212" s="40">
        <f t="shared" si="33"/>
        <v>143500</v>
      </c>
      <c r="G212" s="45">
        <v>0</v>
      </c>
      <c r="H212" s="46">
        <v>0</v>
      </c>
      <c r="I212" s="177">
        <f t="shared" si="59"/>
        <v>0</v>
      </c>
      <c r="J212" s="103">
        <f t="shared" si="57"/>
        <v>0</v>
      </c>
      <c r="K212" s="46">
        <v>0</v>
      </c>
      <c r="L212" s="36" t="s">
        <v>1</v>
      </c>
      <c r="M212" s="89">
        <f t="shared" si="58"/>
        <v>0</v>
      </c>
      <c r="N212" s="36">
        <f t="shared" ref="N212" si="60">+F212-I212</f>
        <v>143500</v>
      </c>
      <c r="O212" s="207" t="s">
        <v>1</v>
      </c>
      <c r="Q212">
        <v>0</v>
      </c>
    </row>
    <row r="213" spans="2:20" ht="13.5" hidden="1" x14ac:dyDescent="0.25">
      <c r="B213" s="54">
        <v>613</v>
      </c>
      <c r="C213" s="41" t="s">
        <v>290</v>
      </c>
      <c r="D213" s="40">
        <v>0</v>
      </c>
      <c r="E213" s="40"/>
      <c r="F213" s="40">
        <f t="shared" si="33"/>
        <v>0</v>
      </c>
      <c r="G213" s="45">
        <v>0</v>
      </c>
      <c r="H213" s="46"/>
      <c r="I213" s="177">
        <f t="shared" si="59"/>
        <v>0</v>
      </c>
      <c r="J213" s="103">
        <f t="shared" si="57"/>
        <v>0</v>
      </c>
      <c r="K213" s="46"/>
      <c r="L213" s="36"/>
      <c r="M213" s="89">
        <f t="shared" si="58"/>
        <v>0</v>
      </c>
      <c r="N213" s="36">
        <f t="shared" si="34"/>
        <v>0</v>
      </c>
      <c r="O213" s="207">
        <v>0</v>
      </c>
      <c r="Q213">
        <v>0</v>
      </c>
    </row>
    <row r="214" spans="2:20" ht="13.5" x14ac:dyDescent="0.25">
      <c r="B214" s="54">
        <v>614</v>
      </c>
      <c r="C214" s="41" t="s">
        <v>289</v>
      </c>
      <c r="D214" s="40">
        <v>85000</v>
      </c>
      <c r="E214" s="40">
        <v>235000</v>
      </c>
      <c r="F214" s="40">
        <f>+D214+E214</f>
        <v>320000</v>
      </c>
      <c r="G214" s="45">
        <v>255000</v>
      </c>
      <c r="H214" s="46">
        <v>0</v>
      </c>
      <c r="I214" s="177">
        <f t="shared" si="59"/>
        <v>0</v>
      </c>
      <c r="J214" s="103">
        <f t="shared" si="57"/>
        <v>0</v>
      </c>
      <c r="K214" s="46"/>
      <c r="L214" s="36">
        <v>0</v>
      </c>
      <c r="M214" s="89">
        <f t="shared" si="58"/>
        <v>255000</v>
      </c>
      <c r="N214" s="36">
        <f t="shared" si="34"/>
        <v>320000</v>
      </c>
      <c r="O214" s="207" t="s">
        <v>1</v>
      </c>
      <c r="Q214">
        <v>0</v>
      </c>
    </row>
    <row r="215" spans="2:20" ht="13.5" x14ac:dyDescent="0.25">
      <c r="B215" s="54">
        <v>619</v>
      </c>
      <c r="C215" s="41" t="s">
        <v>286</v>
      </c>
      <c r="D215" s="40">
        <v>6500</v>
      </c>
      <c r="E215" s="40"/>
      <c r="F215" s="40">
        <f>+D215+E215</f>
        <v>6500</v>
      </c>
      <c r="G215" s="45">
        <v>2500</v>
      </c>
      <c r="H215" s="46">
        <v>0</v>
      </c>
      <c r="I215" s="177">
        <f t="shared" si="59"/>
        <v>0</v>
      </c>
      <c r="J215" s="103">
        <f t="shared" si="57"/>
        <v>12450</v>
      </c>
      <c r="K215" s="46">
        <v>12450</v>
      </c>
      <c r="L215" s="36">
        <v>0</v>
      </c>
      <c r="M215" s="89">
        <f t="shared" si="58"/>
        <v>2500</v>
      </c>
      <c r="N215" s="36">
        <f t="shared" si="34"/>
        <v>6500</v>
      </c>
      <c r="O215" s="207"/>
      <c r="Q215">
        <v>0</v>
      </c>
    </row>
    <row r="216" spans="2:20" ht="13.5" customHeight="1" x14ac:dyDescent="0.2">
      <c r="B216" s="72">
        <v>620</v>
      </c>
      <c r="C216" s="51" t="s">
        <v>243</v>
      </c>
      <c r="D216" s="32">
        <f>+D217+D218</f>
        <v>158000</v>
      </c>
      <c r="E216" s="32">
        <f>+E217+E218</f>
        <v>9000</v>
      </c>
      <c r="F216" s="32">
        <f t="shared" si="33"/>
        <v>167000</v>
      </c>
      <c r="G216" s="33">
        <f>+G217+G218</f>
        <v>107570</v>
      </c>
      <c r="H216" s="35">
        <f>+H218+H217</f>
        <v>4248.8</v>
      </c>
      <c r="I216" s="185">
        <f>+I218+I217</f>
        <v>13430.32</v>
      </c>
      <c r="J216" s="99">
        <f t="shared" si="57"/>
        <v>57074.32</v>
      </c>
      <c r="K216" s="35">
        <f>+K218+K217</f>
        <v>43644</v>
      </c>
      <c r="L216" s="32">
        <f>+L218+L217</f>
        <v>8840.84</v>
      </c>
      <c r="M216" s="88">
        <f t="shared" si="58"/>
        <v>94139.68</v>
      </c>
      <c r="N216" s="44">
        <f t="shared" si="34"/>
        <v>153569.68</v>
      </c>
      <c r="O216" s="206">
        <f t="shared" si="35"/>
        <v>12.485191038393603</v>
      </c>
      <c r="Q216">
        <v>9181.52</v>
      </c>
    </row>
    <row r="217" spans="2:20" ht="13.5" x14ac:dyDescent="0.25">
      <c r="B217" s="54" t="s">
        <v>273</v>
      </c>
      <c r="C217" s="41" t="s">
        <v>274</v>
      </c>
      <c r="D217" s="40">
        <v>57020</v>
      </c>
      <c r="E217" s="40"/>
      <c r="F217" s="40">
        <f t="shared" ref="F217:F232" si="61">+D217+E217</f>
        <v>57020</v>
      </c>
      <c r="G217" s="45">
        <v>54820</v>
      </c>
      <c r="H217" s="46">
        <v>0</v>
      </c>
      <c r="I217" s="177">
        <f t="shared" si="59"/>
        <v>0</v>
      </c>
      <c r="J217" s="103">
        <f t="shared" si="57"/>
        <v>25000</v>
      </c>
      <c r="K217" s="46">
        <v>25000</v>
      </c>
      <c r="L217" s="36">
        <v>0</v>
      </c>
      <c r="M217" s="89">
        <f t="shared" si="58"/>
        <v>54820</v>
      </c>
      <c r="N217" s="36">
        <f t="shared" si="34"/>
        <v>57020</v>
      </c>
      <c r="O217" s="207" t="s">
        <v>1</v>
      </c>
      <c r="Q217">
        <v>0</v>
      </c>
    </row>
    <row r="218" spans="2:20" ht="13.5" x14ac:dyDescent="0.25">
      <c r="B218" s="54">
        <v>624</v>
      </c>
      <c r="C218" s="41" t="s">
        <v>244</v>
      </c>
      <c r="D218" s="40">
        <v>100980</v>
      </c>
      <c r="E218" s="40">
        <v>9000</v>
      </c>
      <c r="F218" s="40">
        <f t="shared" si="61"/>
        <v>109980</v>
      </c>
      <c r="G218" s="42">
        <v>52750</v>
      </c>
      <c r="H218" s="43">
        <v>4248.8</v>
      </c>
      <c r="I218" s="177">
        <f t="shared" si="59"/>
        <v>13430.32</v>
      </c>
      <c r="J218" s="103">
        <f t="shared" si="57"/>
        <v>32074.32</v>
      </c>
      <c r="K218" s="43">
        <v>18644</v>
      </c>
      <c r="L218" s="40">
        <v>8840.84</v>
      </c>
      <c r="M218" s="89">
        <f t="shared" si="58"/>
        <v>39319.68</v>
      </c>
      <c r="N218" s="36">
        <f t="shared" si="34"/>
        <v>96549.68</v>
      </c>
      <c r="O218" s="207">
        <f t="shared" si="35"/>
        <v>25.460322274881516</v>
      </c>
      <c r="Q218">
        <v>9181.52</v>
      </c>
    </row>
    <row r="219" spans="2:20" ht="13.5" hidden="1" x14ac:dyDescent="0.25">
      <c r="B219" s="30" t="s">
        <v>245</v>
      </c>
      <c r="C219" s="31" t="s">
        <v>246</v>
      </c>
      <c r="D219" s="32">
        <f>SUM(D220)</f>
        <v>0</v>
      </c>
      <c r="E219" s="32">
        <f>SUM(E220)</f>
        <v>0</v>
      </c>
      <c r="F219" s="32">
        <f t="shared" si="61"/>
        <v>0</v>
      </c>
      <c r="G219" s="33">
        <v>0</v>
      </c>
      <c r="H219" s="34"/>
      <c r="I219" s="182">
        <f>+I220</f>
        <v>0</v>
      </c>
      <c r="J219" s="103">
        <f t="shared" si="57"/>
        <v>0</v>
      </c>
      <c r="K219" s="34"/>
      <c r="L219" s="32">
        <v>0</v>
      </c>
      <c r="M219" s="89">
        <f t="shared" si="58"/>
        <v>0</v>
      </c>
      <c r="N219" s="44">
        <f t="shared" si="34"/>
        <v>0</v>
      </c>
      <c r="O219" s="206" t="s">
        <v>1</v>
      </c>
      <c r="Q219">
        <v>0</v>
      </c>
    </row>
    <row r="220" spans="2:20" ht="13.5" hidden="1" x14ac:dyDescent="0.25">
      <c r="B220" s="49" t="s">
        <v>247</v>
      </c>
      <c r="C220" s="41" t="s">
        <v>248</v>
      </c>
      <c r="D220" s="40">
        <v>0</v>
      </c>
      <c r="E220" s="40"/>
      <c r="F220" s="40">
        <f t="shared" si="61"/>
        <v>0</v>
      </c>
      <c r="G220" s="45">
        <v>0</v>
      </c>
      <c r="H220" s="46">
        <v>0</v>
      </c>
      <c r="I220" s="177">
        <f t="shared" si="59"/>
        <v>0</v>
      </c>
      <c r="J220" s="103">
        <f t="shared" si="57"/>
        <v>0</v>
      </c>
      <c r="K220" s="46">
        <v>0</v>
      </c>
      <c r="L220" s="36">
        <v>0</v>
      </c>
      <c r="M220" s="89">
        <f t="shared" si="58"/>
        <v>0</v>
      </c>
      <c r="N220" s="36">
        <f t="shared" si="34"/>
        <v>0</v>
      </c>
      <c r="O220" s="207" t="s">
        <v>1</v>
      </c>
      <c r="Q220">
        <v>0</v>
      </c>
    </row>
    <row r="221" spans="2:20" x14ac:dyDescent="0.2">
      <c r="B221" s="30" t="s">
        <v>249</v>
      </c>
      <c r="C221" s="31" t="s">
        <v>250</v>
      </c>
      <c r="D221" s="32">
        <f>SUM(D222:D225)</f>
        <v>38000</v>
      </c>
      <c r="E221" s="32">
        <f>SUM(E222:E225)</f>
        <v>33200</v>
      </c>
      <c r="F221" s="32">
        <f t="shared" si="61"/>
        <v>71200</v>
      </c>
      <c r="G221" s="47">
        <f>+G223+G225+G224</f>
        <v>51200</v>
      </c>
      <c r="H221" s="48">
        <f>SUM(H223:H225)</f>
        <v>0</v>
      </c>
      <c r="I221" s="180">
        <f>SUM(I223:I225)</f>
        <v>0</v>
      </c>
      <c r="J221" s="99">
        <f t="shared" si="57"/>
        <v>18166</v>
      </c>
      <c r="K221" s="180">
        <f>SUM(K223:K225)</f>
        <v>18166</v>
      </c>
      <c r="L221" s="47">
        <f>SUM(L223:L225)</f>
        <v>0</v>
      </c>
      <c r="M221" s="88">
        <f t="shared" si="58"/>
        <v>51200</v>
      </c>
      <c r="N221" s="44">
        <f t="shared" si="34"/>
        <v>71200</v>
      </c>
      <c r="O221" s="206">
        <f t="shared" si="35"/>
        <v>0</v>
      </c>
      <c r="Q221">
        <v>0</v>
      </c>
    </row>
    <row r="222" spans="2:20" ht="13.5" hidden="1" x14ac:dyDescent="0.25">
      <c r="B222" s="38" t="s">
        <v>251</v>
      </c>
      <c r="C222" s="39" t="s">
        <v>252</v>
      </c>
      <c r="D222" s="40">
        <v>0</v>
      </c>
      <c r="E222" s="40">
        <v>0</v>
      </c>
      <c r="F222" s="40">
        <f t="shared" si="61"/>
        <v>0</v>
      </c>
      <c r="G222" s="45">
        <v>0</v>
      </c>
      <c r="H222" s="46"/>
      <c r="I222" s="177">
        <f t="shared" si="59"/>
        <v>0</v>
      </c>
      <c r="J222" s="103">
        <f t="shared" si="57"/>
        <v>0</v>
      </c>
      <c r="K222" s="46"/>
      <c r="L222" s="36"/>
      <c r="M222" s="89">
        <f t="shared" si="58"/>
        <v>0</v>
      </c>
      <c r="N222" s="36">
        <f t="shared" si="34"/>
        <v>0</v>
      </c>
      <c r="O222" s="207" t="e">
        <f t="shared" si="35"/>
        <v>#DIV/0!</v>
      </c>
      <c r="Q222">
        <v>0</v>
      </c>
    </row>
    <row r="223" spans="2:20" ht="13.5" x14ac:dyDescent="0.25">
      <c r="B223" s="38">
        <v>662</v>
      </c>
      <c r="C223" s="39" t="s">
        <v>253</v>
      </c>
      <c r="D223" s="40">
        <v>26500</v>
      </c>
      <c r="E223" s="40">
        <v>33200</v>
      </c>
      <c r="F223" s="40">
        <f t="shared" si="61"/>
        <v>59700</v>
      </c>
      <c r="G223" s="45">
        <v>45200</v>
      </c>
      <c r="H223" s="46">
        <v>0</v>
      </c>
      <c r="I223" s="177">
        <f t="shared" si="59"/>
        <v>0</v>
      </c>
      <c r="J223" s="103">
        <f t="shared" si="57"/>
        <v>12500</v>
      </c>
      <c r="K223" s="46">
        <v>12500</v>
      </c>
      <c r="L223" s="36">
        <v>0</v>
      </c>
      <c r="M223" s="89">
        <f t="shared" si="58"/>
        <v>45200</v>
      </c>
      <c r="N223" s="36">
        <f t="shared" si="34"/>
        <v>59700</v>
      </c>
      <c r="O223" s="207">
        <f t="shared" si="35"/>
        <v>0</v>
      </c>
      <c r="Q223">
        <v>0</v>
      </c>
    </row>
    <row r="224" spans="2:20" ht="2.25" customHeight="1" x14ac:dyDescent="0.25">
      <c r="B224" s="38" t="s">
        <v>254</v>
      </c>
      <c r="C224" s="39" t="s">
        <v>255</v>
      </c>
      <c r="D224" s="40">
        <v>0</v>
      </c>
      <c r="E224" s="40"/>
      <c r="F224" s="40">
        <v>0</v>
      </c>
      <c r="G224" s="45">
        <v>0</v>
      </c>
      <c r="H224" s="46">
        <v>0</v>
      </c>
      <c r="I224" s="177">
        <f t="shared" si="59"/>
        <v>0</v>
      </c>
      <c r="J224" s="103">
        <f t="shared" si="57"/>
        <v>4485</v>
      </c>
      <c r="K224" s="46">
        <v>4485</v>
      </c>
      <c r="L224" s="36">
        <v>0</v>
      </c>
      <c r="M224" s="89">
        <f t="shared" si="58"/>
        <v>0</v>
      </c>
      <c r="N224" s="36">
        <f t="shared" si="34"/>
        <v>0</v>
      </c>
      <c r="O224" s="207" t="e">
        <f t="shared" si="35"/>
        <v>#DIV/0!</v>
      </c>
      <c r="Q224">
        <v>0</v>
      </c>
    </row>
    <row r="225" spans="1:17" ht="13.5" x14ac:dyDescent="0.25">
      <c r="B225" s="38" t="s">
        <v>256</v>
      </c>
      <c r="C225" s="39" t="s">
        <v>257</v>
      </c>
      <c r="D225" s="40">
        <v>11500</v>
      </c>
      <c r="E225" s="40"/>
      <c r="F225" s="40">
        <f t="shared" si="61"/>
        <v>11500</v>
      </c>
      <c r="G225" s="45">
        <v>6000</v>
      </c>
      <c r="H225" s="46">
        <v>0</v>
      </c>
      <c r="I225" s="177">
        <f t="shared" si="59"/>
        <v>0</v>
      </c>
      <c r="J225" s="103">
        <f t="shared" si="57"/>
        <v>1181</v>
      </c>
      <c r="K225" s="46">
        <v>1181</v>
      </c>
      <c r="L225" s="36">
        <v>0</v>
      </c>
      <c r="M225" s="89">
        <f t="shared" si="58"/>
        <v>6000</v>
      </c>
      <c r="N225" s="36">
        <f t="shared" si="34"/>
        <v>11500</v>
      </c>
      <c r="O225" s="207">
        <f t="shared" si="35"/>
        <v>0</v>
      </c>
      <c r="Q225">
        <v>0</v>
      </c>
    </row>
    <row r="226" spans="1:17" ht="21" customHeight="1" x14ac:dyDescent="0.25">
      <c r="B226" s="77">
        <v>690</v>
      </c>
      <c r="C226" s="44" t="s">
        <v>279</v>
      </c>
      <c r="D226" s="44">
        <f>+D227</f>
        <v>0</v>
      </c>
      <c r="E226" s="44">
        <f>+E227+E228</f>
        <v>8428</v>
      </c>
      <c r="F226" s="32">
        <f t="shared" si="61"/>
        <v>8428</v>
      </c>
      <c r="G226" s="32">
        <f>SUM(G227:G228)</f>
        <v>8428</v>
      </c>
      <c r="H226" s="48">
        <f>+H227+H228</f>
        <v>7912</v>
      </c>
      <c r="I226" s="177">
        <f t="shared" si="59"/>
        <v>7912</v>
      </c>
      <c r="J226" s="103">
        <f t="shared" si="57"/>
        <v>7912</v>
      </c>
      <c r="K226" s="48">
        <f>+K227+K228</f>
        <v>0</v>
      </c>
      <c r="L226" s="44">
        <f>+L227</f>
        <v>7912</v>
      </c>
      <c r="M226" s="89">
        <f t="shared" si="58"/>
        <v>516</v>
      </c>
      <c r="N226" s="44">
        <f t="shared" si="34"/>
        <v>516</v>
      </c>
      <c r="O226" s="207">
        <f t="shared" si="35"/>
        <v>93.877551020408163</v>
      </c>
      <c r="Q226">
        <v>0</v>
      </c>
    </row>
    <row r="227" spans="1:17" ht="15" customHeight="1" x14ac:dyDescent="0.25">
      <c r="B227" s="73">
        <v>692</v>
      </c>
      <c r="C227" s="78" t="s">
        <v>374</v>
      </c>
      <c r="D227" s="36"/>
      <c r="E227" s="36">
        <v>7920</v>
      </c>
      <c r="F227" s="40">
        <f t="shared" si="61"/>
        <v>7920</v>
      </c>
      <c r="G227" s="45">
        <v>7920</v>
      </c>
      <c r="H227" s="46">
        <v>7912</v>
      </c>
      <c r="I227" s="177">
        <f t="shared" si="59"/>
        <v>7912</v>
      </c>
      <c r="J227" s="103">
        <f t="shared" si="57"/>
        <v>7912</v>
      </c>
      <c r="K227" s="46">
        <v>0</v>
      </c>
      <c r="L227" s="36">
        <v>7912</v>
      </c>
      <c r="M227" s="89">
        <f t="shared" si="58"/>
        <v>8</v>
      </c>
      <c r="N227" s="36">
        <f t="shared" si="34"/>
        <v>8</v>
      </c>
      <c r="O227" s="207">
        <f t="shared" si="35"/>
        <v>99.898989898989896</v>
      </c>
      <c r="Q227">
        <v>0</v>
      </c>
    </row>
    <row r="228" spans="1:17" ht="15.75" customHeight="1" x14ac:dyDescent="0.25">
      <c r="B228" s="73">
        <v>693</v>
      </c>
      <c r="C228" s="78" t="s">
        <v>319</v>
      </c>
      <c r="D228" s="36"/>
      <c r="E228" s="36">
        <v>508</v>
      </c>
      <c r="F228" s="40">
        <f t="shared" si="61"/>
        <v>508</v>
      </c>
      <c r="G228" s="45">
        <v>508</v>
      </c>
      <c r="H228" s="46">
        <v>0</v>
      </c>
      <c r="I228" s="177">
        <f t="shared" si="59"/>
        <v>0</v>
      </c>
      <c r="J228" s="103">
        <f t="shared" si="57"/>
        <v>0</v>
      </c>
      <c r="K228" s="46">
        <v>0</v>
      </c>
      <c r="L228" s="36"/>
      <c r="M228" s="89">
        <f t="shared" si="58"/>
        <v>508</v>
      </c>
      <c r="N228" s="36">
        <f t="shared" si="34"/>
        <v>508</v>
      </c>
      <c r="O228" s="207">
        <f t="shared" si="35"/>
        <v>0</v>
      </c>
      <c r="Q228">
        <v>0</v>
      </c>
    </row>
    <row r="229" spans="1:17" ht="17.25" customHeight="1" x14ac:dyDescent="0.25">
      <c r="B229" s="77">
        <v>8</v>
      </c>
      <c r="C229" s="44" t="s">
        <v>283</v>
      </c>
      <c r="D229" s="44">
        <f>SUM(D231:D232)</f>
        <v>0</v>
      </c>
      <c r="E229" s="44">
        <f>SUM(E230:E232)</f>
        <v>0</v>
      </c>
      <c r="F229" s="44">
        <f>SUM(F230:F232)</f>
        <v>0</v>
      </c>
      <c r="G229" s="74">
        <f>+G231</f>
        <v>0</v>
      </c>
      <c r="H229" s="79">
        <f>SUM(H230:H232)</f>
        <v>0</v>
      </c>
      <c r="I229" s="177">
        <f t="shared" si="59"/>
        <v>0</v>
      </c>
      <c r="J229" s="103">
        <f t="shared" si="57"/>
        <v>0</v>
      </c>
      <c r="K229" s="79">
        <f>SUM(K230:K232)</f>
        <v>0</v>
      </c>
      <c r="L229" s="44">
        <f>SUM(L230:L232)</f>
        <v>0</v>
      </c>
      <c r="M229" s="89">
        <f t="shared" si="58"/>
        <v>0</v>
      </c>
      <c r="N229" s="44">
        <f t="shared" si="34"/>
        <v>0</v>
      </c>
      <c r="O229" s="206">
        <v>0</v>
      </c>
      <c r="Q229">
        <v>0</v>
      </c>
    </row>
    <row r="230" spans="1:17" ht="1.5" customHeight="1" x14ac:dyDescent="0.25">
      <c r="B230" s="73">
        <v>805</v>
      </c>
      <c r="C230" s="36" t="s">
        <v>299</v>
      </c>
      <c r="D230" s="44"/>
      <c r="E230" s="36"/>
      <c r="F230" s="40">
        <f t="shared" si="61"/>
        <v>0</v>
      </c>
      <c r="G230" s="80">
        <v>0</v>
      </c>
      <c r="H230" s="46">
        <v>0</v>
      </c>
      <c r="I230" s="177">
        <f t="shared" si="59"/>
        <v>0</v>
      </c>
      <c r="J230" s="103">
        <f t="shared" si="57"/>
        <v>0</v>
      </c>
      <c r="K230" s="46">
        <v>0</v>
      </c>
      <c r="L230" s="36"/>
      <c r="M230" s="89">
        <f t="shared" si="58"/>
        <v>0</v>
      </c>
      <c r="N230" s="36">
        <f>+F230-I230</f>
        <v>0</v>
      </c>
      <c r="O230" s="207">
        <v>0</v>
      </c>
      <c r="Q230">
        <v>0</v>
      </c>
    </row>
    <row r="231" spans="1:17" ht="20.25" customHeight="1" x14ac:dyDescent="0.25">
      <c r="B231" s="73">
        <v>806</v>
      </c>
      <c r="C231" s="36" t="s">
        <v>291</v>
      </c>
      <c r="D231" s="36">
        <v>0</v>
      </c>
      <c r="E231" s="36"/>
      <c r="F231" s="40">
        <f t="shared" si="61"/>
        <v>0</v>
      </c>
      <c r="G231" s="80">
        <v>0</v>
      </c>
      <c r="H231" s="46"/>
      <c r="I231" s="177">
        <f t="shared" si="59"/>
        <v>0</v>
      </c>
      <c r="J231" s="103">
        <f t="shared" si="57"/>
        <v>0</v>
      </c>
      <c r="K231" s="46"/>
      <c r="L231" s="36"/>
      <c r="M231" s="89">
        <f t="shared" si="58"/>
        <v>0</v>
      </c>
      <c r="N231" s="36">
        <f t="shared" si="34"/>
        <v>0</v>
      </c>
      <c r="O231" s="206">
        <v>0</v>
      </c>
      <c r="Q231">
        <v>0</v>
      </c>
    </row>
    <row r="232" spans="1:17" ht="21" hidden="1" customHeight="1" x14ac:dyDescent="0.25">
      <c r="B232" s="73">
        <v>809</v>
      </c>
      <c r="C232" s="36" t="s">
        <v>284</v>
      </c>
      <c r="D232" s="36"/>
      <c r="E232" s="36"/>
      <c r="F232" s="40">
        <f t="shared" si="61"/>
        <v>0</v>
      </c>
      <c r="G232" s="80">
        <v>0</v>
      </c>
      <c r="H232" s="46">
        <v>0</v>
      </c>
      <c r="I232" s="177">
        <f>+H232+Q232</f>
        <v>0</v>
      </c>
      <c r="J232" s="116"/>
      <c r="K232" s="46">
        <v>0</v>
      </c>
      <c r="L232" s="36"/>
      <c r="M232" s="89">
        <f t="shared" si="58"/>
        <v>0</v>
      </c>
      <c r="N232" s="36">
        <f t="shared" si="34"/>
        <v>0</v>
      </c>
      <c r="O232" s="207" t="e">
        <f t="shared" si="35"/>
        <v>#DIV/0!</v>
      </c>
      <c r="Q232">
        <v>0</v>
      </c>
    </row>
    <row r="233" spans="1:17" ht="24" customHeight="1" x14ac:dyDescent="0.25">
      <c r="A233" s="81"/>
      <c r="B233" s="82" t="s">
        <v>1</v>
      </c>
      <c r="C233" s="83" t="s">
        <v>258</v>
      </c>
      <c r="D233" s="84">
        <f t="shared" ref="D233:L233" si="62">+D229+D207+D201+D174+D100+D36+D9</f>
        <v>104973380</v>
      </c>
      <c r="E233" s="84">
        <f t="shared" si="62"/>
        <v>0</v>
      </c>
      <c r="F233" s="84">
        <f t="shared" si="62"/>
        <v>104973380</v>
      </c>
      <c r="G233" s="84">
        <f t="shared" si="62"/>
        <v>27346070</v>
      </c>
      <c r="H233" s="85">
        <f t="shared" si="62"/>
        <v>6528510.6980000008</v>
      </c>
      <c r="I233" s="84">
        <f t="shared" si="62"/>
        <v>19515099.578000002</v>
      </c>
      <c r="J233" s="84">
        <f t="shared" si="62"/>
        <v>21918075.487999998</v>
      </c>
      <c r="K233" s="85">
        <f t="shared" si="62"/>
        <v>2402975.91</v>
      </c>
      <c r="L233" s="85">
        <f t="shared" si="62"/>
        <v>18179854.603</v>
      </c>
      <c r="M233" s="181">
        <f t="shared" si="58"/>
        <v>7830970.4219999984</v>
      </c>
      <c r="N233" s="86">
        <f t="shared" si="34"/>
        <v>85458280.421999991</v>
      </c>
      <c r="O233" s="212">
        <f>+I233*100/G233</f>
        <v>71.363452145043155</v>
      </c>
      <c r="Q233" s="84">
        <v>19959920.709999997</v>
      </c>
    </row>
    <row r="236" spans="1:17" x14ac:dyDescent="0.2">
      <c r="K236" s="28">
        <v>2370533</v>
      </c>
      <c r="L236" s="179" t="s">
        <v>1</v>
      </c>
    </row>
    <row r="238" spans="1:17" x14ac:dyDescent="0.2">
      <c r="F238" s="87" t="s">
        <v>1</v>
      </c>
      <c r="K238" s="87">
        <f>K233-K236</f>
        <v>32442.910000000149</v>
      </c>
    </row>
  </sheetData>
  <mergeCells count="43">
    <mergeCell ref="M128:N129"/>
    <mergeCell ref="O128:O130"/>
    <mergeCell ref="B128:C130"/>
    <mergeCell ref="D128:G129"/>
    <mergeCell ref="H128:I129"/>
    <mergeCell ref="J128:K129"/>
    <mergeCell ref="L128:L130"/>
    <mergeCell ref="O198:O200"/>
    <mergeCell ref="B198:C200"/>
    <mergeCell ref="D198:G199"/>
    <mergeCell ref="H198:I199"/>
    <mergeCell ref="L198:L200"/>
    <mergeCell ref="M198:N199"/>
    <mergeCell ref="J198:K199"/>
    <mergeCell ref="B196:O196"/>
    <mergeCell ref="B197:O197"/>
    <mergeCell ref="B2:O2"/>
    <mergeCell ref="B3:O3"/>
    <mergeCell ref="B6:C8"/>
    <mergeCell ref="D6:G7"/>
    <mergeCell ref="H6:I7"/>
    <mergeCell ref="L6:L8"/>
    <mergeCell ref="M6:N7"/>
    <mergeCell ref="O6:O8"/>
    <mergeCell ref="J6:K7"/>
    <mergeCell ref="J120:K121"/>
    <mergeCell ref="B57:O57"/>
    <mergeCell ref="B58:O58"/>
    <mergeCell ref="B61:C63"/>
    <mergeCell ref="D61:G62"/>
    <mergeCell ref="H61:I62"/>
    <mergeCell ref="L61:L63"/>
    <mergeCell ref="M61:N62"/>
    <mergeCell ref="O61:O63"/>
    <mergeCell ref="J61:K62"/>
    <mergeCell ref="B118:O118"/>
    <mergeCell ref="B119:O119"/>
    <mergeCell ref="B120:C122"/>
    <mergeCell ref="D120:G121"/>
    <mergeCell ref="H120:I121"/>
    <mergeCell ref="L120:L122"/>
    <mergeCell ref="M120:N121"/>
    <mergeCell ref="O120:O122"/>
  </mergeCells>
  <pageMargins left="1.1023622047244095" right="0.31496062992125984" top="0.55118110236220474" bottom="0.5511811023622047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FF00"/>
  </sheetPr>
  <dimension ref="A1:Q446"/>
  <sheetViews>
    <sheetView showGridLines="0" showZeros="0" topLeftCell="A24" workbookViewId="0">
      <selection activeCell="G93" sqref="G93"/>
    </sheetView>
  </sheetViews>
  <sheetFormatPr baseColWidth="10" defaultColWidth="11.42578125" defaultRowHeight="13.5" x14ac:dyDescent="0.25"/>
  <cols>
    <col min="1" max="1" width="4.42578125" customWidth="1"/>
    <col min="2" max="2" width="43" customWidth="1"/>
    <col min="3" max="3" width="14.7109375" hidden="1" customWidth="1"/>
    <col min="4" max="4" width="12.7109375" hidden="1" customWidth="1"/>
    <col min="5" max="5" width="15.85546875" customWidth="1"/>
    <col min="6" max="6" width="13.5703125" customWidth="1"/>
    <col min="7" max="7" width="14" customWidth="1"/>
    <col min="8" max="8" width="13.7109375" customWidth="1"/>
    <col min="9" max="9" width="11.28515625" hidden="1" customWidth="1"/>
    <col min="10" max="10" width="7" style="23" hidden="1" customWidth="1"/>
    <col min="11" max="11" width="8.42578125" customWidth="1"/>
    <col min="12" max="12" width="9.28515625" customWidth="1"/>
  </cols>
  <sheetData>
    <row r="1" spans="1:12" ht="12.75" x14ac:dyDescent="0.2">
      <c r="A1" s="249" t="s">
        <v>367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2" ht="12.75" x14ac:dyDescent="0.2">
      <c r="A2" s="249" t="s">
        <v>377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2" ht="2.2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2" ht="3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2" ht="8.2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2" ht="16.5" customHeight="1" x14ac:dyDescent="0.2">
      <c r="A6" s="187"/>
      <c r="B6" s="188" t="s">
        <v>364</v>
      </c>
      <c r="C6" s="187"/>
      <c r="D6" s="187"/>
      <c r="E6" s="188" t="s">
        <v>2</v>
      </c>
      <c r="F6" s="188" t="s">
        <v>0</v>
      </c>
      <c r="G6" s="188" t="s">
        <v>362</v>
      </c>
      <c r="H6" s="188" t="s">
        <v>365</v>
      </c>
      <c r="I6" s="117"/>
      <c r="J6" s="117"/>
    </row>
    <row r="7" spans="1:12" ht="13.5" customHeight="1" x14ac:dyDescent="0.2">
      <c r="A7" s="189"/>
      <c r="B7" s="189"/>
      <c r="C7" s="189"/>
      <c r="D7" s="189"/>
      <c r="E7" s="190"/>
      <c r="F7" s="190"/>
      <c r="G7" s="190" t="s">
        <v>1</v>
      </c>
      <c r="H7" s="190" t="s">
        <v>4</v>
      </c>
      <c r="I7" s="117"/>
      <c r="J7" s="117"/>
    </row>
    <row r="8" spans="1:12" ht="23.25" customHeight="1" x14ac:dyDescent="0.2">
      <c r="A8" s="118" t="s">
        <v>17</v>
      </c>
      <c r="B8" s="119" t="s">
        <v>18</v>
      </c>
      <c r="C8" s="120">
        <f>+C9+C11+C12</f>
        <v>102713</v>
      </c>
      <c r="D8" s="120">
        <f>+D9+D11</f>
        <v>235750</v>
      </c>
      <c r="E8" s="120">
        <f>+E9+E11+E12</f>
        <v>172355</v>
      </c>
      <c r="F8" s="120">
        <f>+F9+F11+F12</f>
        <v>26401</v>
      </c>
      <c r="G8" s="120">
        <f>+G9+G11+G12</f>
        <v>0</v>
      </c>
      <c r="H8" s="120">
        <f>+F8-G8</f>
        <v>26401</v>
      </c>
      <c r="I8" s="121" t="e">
        <f t="shared" ref="I8" si="0">+I9+I11</f>
        <v>#REF!</v>
      </c>
      <c r="J8" s="122" t="e">
        <f>+#REF!*100/E8</f>
        <v>#REF!</v>
      </c>
      <c r="K8" s="8"/>
      <c r="L8">
        <v>0</v>
      </c>
    </row>
    <row r="9" spans="1:12" ht="12.75" x14ac:dyDescent="0.2">
      <c r="A9" s="118" t="s">
        <v>19</v>
      </c>
      <c r="B9" s="119" t="s">
        <v>20</v>
      </c>
      <c r="C9" s="120">
        <f>SUM(C10:C10)</f>
        <v>85200</v>
      </c>
      <c r="D9" s="120">
        <f>SUM(D10:D10)</f>
        <v>203614</v>
      </c>
      <c r="E9" s="120">
        <f>SUM(E10:E10)</f>
        <v>146128</v>
      </c>
      <c r="F9" s="120">
        <f>SUM(F10:F10)</f>
        <v>22118</v>
      </c>
      <c r="G9" s="120">
        <f>SUM(G10:G10)</f>
        <v>0</v>
      </c>
      <c r="H9" s="120">
        <f>+F9-G9</f>
        <v>22118</v>
      </c>
      <c r="I9" s="123" t="e">
        <f>+E9-#REF!</f>
        <v>#REF!</v>
      </c>
      <c r="J9" s="124" t="e">
        <f>+#REF!*100/E9</f>
        <v>#REF!</v>
      </c>
      <c r="L9">
        <v>0</v>
      </c>
    </row>
    <row r="10" spans="1:12" ht="12.75" x14ac:dyDescent="0.2">
      <c r="A10" s="125" t="s">
        <v>303</v>
      </c>
      <c r="B10" s="126" t="s">
        <v>304</v>
      </c>
      <c r="C10" s="127">
        <v>85200</v>
      </c>
      <c r="D10" s="128">
        <v>203614</v>
      </c>
      <c r="E10" s="127">
        <v>146128</v>
      </c>
      <c r="F10" s="127">
        <v>22118</v>
      </c>
      <c r="G10" s="127">
        <v>0</v>
      </c>
      <c r="H10" s="120">
        <f t="shared" ref="H10:H76" si="1">+F10-G10</f>
        <v>22118</v>
      </c>
      <c r="I10" s="123" t="e">
        <f>+E10-#REF!</f>
        <v>#REF!</v>
      </c>
      <c r="J10" s="124" t="e">
        <f>+#REF!*100/E10</f>
        <v>#REF!</v>
      </c>
      <c r="L10">
        <v>0</v>
      </c>
    </row>
    <row r="11" spans="1:12" ht="13.5" customHeight="1" x14ac:dyDescent="0.2">
      <c r="A11" s="156" t="s">
        <v>36</v>
      </c>
      <c r="B11" s="119" t="s">
        <v>324</v>
      </c>
      <c r="C11" s="120">
        <v>3850</v>
      </c>
      <c r="D11" s="120">
        <f>SUM(D12:D12)</f>
        <v>32136</v>
      </c>
      <c r="E11" s="120">
        <v>4217</v>
      </c>
      <c r="F11" s="120">
        <v>844</v>
      </c>
      <c r="G11" s="120">
        <v>0</v>
      </c>
      <c r="H11" s="120">
        <f t="shared" si="1"/>
        <v>844</v>
      </c>
      <c r="I11" s="130" t="e">
        <f>+E11-#REF!</f>
        <v>#REF!</v>
      </c>
      <c r="J11" s="124" t="e">
        <f>+#REF!*100/E11</f>
        <v>#REF!</v>
      </c>
      <c r="K11" s="9"/>
      <c r="L11">
        <v>0</v>
      </c>
    </row>
    <row r="12" spans="1:12" ht="21" customHeight="1" x14ac:dyDescent="0.2">
      <c r="A12" s="156" t="s">
        <v>38</v>
      </c>
      <c r="B12" s="133" t="s">
        <v>325</v>
      </c>
      <c r="C12" s="120">
        <f>SUM(C13:C16)</f>
        <v>13663</v>
      </c>
      <c r="D12" s="120">
        <v>32136</v>
      </c>
      <c r="E12" s="120">
        <f>SUM(E13:E16)</f>
        <v>22010</v>
      </c>
      <c r="F12" s="120">
        <f>SUM(F13:F16)</f>
        <v>3439</v>
      </c>
      <c r="G12" s="120">
        <f>SUM(G13:G16)</f>
        <v>0</v>
      </c>
      <c r="H12" s="120">
        <f t="shared" si="1"/>
        <v>3439</v>
      </c>
      <c r="I12" s="123" t="e">
        <f>+E12-#REF!</f>
        <v>#REF!</v>
      </c>
      <c r="J12" s="124" t="e">
        <f>+#REF!*100/E12</f>
        <v>#REF!</v>
      </c>
      <c r="K12" s="9"/>
      <c r="L12">
        <v>0</v>
      </c>
    </row>
    <row r="13" spans="1:12" ht="15" customHeight="1" x14ac:dyDescent="0.2">
      <c r="A13" s="125" t="s">
        <v>40</v>
      </c>
      <c r="B13" s="128" t="s">
        <v>335</v>
      </c>
      <c r="C13" s="127">
        <v>10851</v>
      </c>
      <c r="D13" s="127"/>
      <c r="E13" s="127">
        <v>18355</v>
      </c>
      <c r="F13" s="127">
        <v>2861</v>
      </c>
      <c r="G13" s="127">
        <v>0</v>
      </c>
      <c r="H13" s="120">
        <f t="shared" si="1"/>
        <v>2861</v>
      </c>
      <c r="I13" s="123"/>
      <c r="J13" s="124"/>
      <c r="K13" s="9"/>
    </row>
    <row r="14" spans="1:12" ht="13.5" customHeight="1" x14ac:dyDescent="0.2">
      <c r="A14" s="125" t="s">
        <v>42</v>
      </c>
      <c r="B14" s="128" t="s">
        <v>326</v>
      </c>
      <c r="C14" s="127">
        <v>1278</v>
      </c>
      <c r="D14" s="127"/>
      <c r="E14" s="127">
        <v>2192</v>
      </c>
      <c r="F14" s="127">
        <v>352</v>
      </c>
      <c r="G14" s="127">
        <v>0</v>
      </c>
      <c r="H14" s="120">
        <f t="shared" si="1"/>
        <v>352</v>
      </c>
      <c r="I14" s="123"/>
      <c r="J14" s="124"/>
      <c r="K14" s="9"/>
    </row>
    <row r="15" spans="1:12" ht="13.5" customHeight="1" x14ac:dyDescent="0.2">
      <c r="A15" s="125" t="s">
        <v>44</v>
      </c>
      <c r="B15" s="128" t="s">
        <v>327</v>
      </c>
      <c r="C15" s="127">
        <v>1278</v>
      </c>
      <c r="D15" s="127"/>
      <c r="E15" s="127">
        <v>1024</v>
      </c>
      <c r="F15" s="127">
        <v>156</v>
      </c>
      <c r="G15" s="127">
        <v>0</v>
      </c>
      <c r="H15" s="120">
        <f t="shared" si="1"/>
        <v>156</v>
      </c>
      <c r="I15" s="123"/>
      <c r="J15" s="124"/>
      <c r="K15" s="9"/>
    </row>
    <row r="16" spans="1:12" ht="13.5" customHeight="1" x14ac:dyDescent="0.2">
      <c r="A16" s="125" t="s">
        <v>46</v>
      </c>
      <c r="B16" s="128" t="s">
        <v>328</v>
      </c>
      <c r="C16" s="127">
        <v>256</v>
      </c>
      <c r="D16" s="127"/>
      <c r="E16" s="127">
        <v>439</v>
      </c>
      <c r="F16" s="127">
        <v>70</v>
      </c>
      <c r="G16" s="127">
        <v>0</v>
      </c>
      <c r="H16" s="120">
        <f t="shared" si="1"/>
        <v>70</v>
      </c>
      <c r="I16" s="123"/>
      <c r="J16" s="124"/>
      <c r="K16" s="9"/>
    </row>
    <row r="17" spans="1:17" ht="18.75" customHeight="1" x14ac:dyDescent="0.2">
      <c r="A17" s="118" t="s">
        <v>55</v>
      </c>
      <c r="B17" s="119" t="s">
        <v>56</v>
      </c>
      <c r="C17" s="120">
        <f t="shared" ref="C17:D17" si="2">+C20+C22+C24+C27+C29</f>
        <v>628424</v>
      </c>
      <c r="D17" s="120">
        <f t="shared" si="2"/>
        <v>25326</v>
      </c>
      <c r="E17" s="120">
        <f>+E20+E24+E29+E18</f>
        <v>1440044</v>
      </c>
      <c r="F17" s="120">
        <f>+F20+F24+F29+F18</f>
        <v>576809</v>
      </c>
      <c r="G17" s="120">
        <f>+G20+G24+G29+G18</f>
        <v>153331</v>
      </c>
      <c r="H17" s="120">
        <f t="shared" si="1"/>
        <v>423478</v>
      </c>
      <c r="I17" s="121" t="e">
        <f>+I20+I22+I24+I27+I29</f>
        <v>#REF!</v>
      </c>
      <c r="J17" s="124" t="e">
        <f>+#REF!*100/E17</f>
        <v>#REF!</v>
      </c>
      <c r="K17" s="9"/>
    </row>
    <row r="18" spans="1:17" ht="14.25" customHeight="1" x14ac:dyDescent="0.2">
      <c r="A18" s="118">
        <v>120</v>
      </c>
      <c r="B18" s="119" t="s">
        <v>372</v>
      </c>
      <c r="C18" s="120"/>
      <c r="D18" s="120"/>
      <c r="E18" s="120">
        <v>8856</v>
      </c>
      <c r="F18" s="120">
        <v>1771</v>
      </c>
      <c r="G18" s="120"/>
      <c r="H18" s="120">
        <f t="shared" si="1"/>
        <v>1771</v>
      </c>
      <c r="I18" s="121"/>
      <c r="J18" s="124"/>
      <c r="K18" s="9"/>
    </row>
    <row r="19" spans="1:17" ht="0.75" customHeight="1" x14ac:dyDescent="0.2">
      <c r="A19" s="118"/>
      <c r="B19" s="119"/>
      <c r="C19" s="120"/>
      <c r="D19" s="120"/>
      <c r="E19" s="120"/>
      <c r="F19" s="120"/>
      <c r="G19" s="120"/>
      <c r="H19" s="120"/>
      <c r="I19" s="121"/>
      <c r="J19" s="124"/>
      <c r="K19" s="9"/>
    </row>
    <row r="20" spans="1:17" ht="12.75" customHeight="1" x14ac:dyDescent="0.2">
      <c r="A20" s="132" t="s">
        <v>89</v>
      </c>
      <c r="B20" s="133" t="s">
        <v>90</v>
      </c>
      <c r="C20" s="120">
        <f>SUM(C21:C21)</f>
        <v>1500</v>
      </c>
      <c r="D20" s="120">
        <f>SUM(D21:D21)</f>
        <v>10908</v>
      </c>
      <c r="E20" s="120">
        <f>SUM(E21:E21)</f>
        <v>1000</v>
      </c>
      <c r="F20" s="120">
        <f>SUM(F21:F21)</f>
        <v>200</v>
      </c>
      <c r="G20" s="120">
        <f>SUM(G21:G21)</f>
        <v>0</v>
      </c>
      <c r="H20" s="120">
        <f t="shared" si="1"/>
        <v>200</v>
      </c>
      <c r="I20" s="130" t="e">
        <f>+E20-#REF!</f>
        <v>#REF!</v>
      </c>
      <c r="J20" s="124" t="e">
        <f>+#REF!*100/E20</f>
        <v>#REF!</v>
      </c>
      <c r="K20" s="9"/>
    </row>
    <row r="21" spans="1:17" ht="15.75" customHeight="1" x14ac:dyDescent="0.2">
      <c r="A21" s="134" t="s">
        <v>91</v>
      </c>
      <c r="B21" s="128" t="s">
        <v>92</v>
      </c>
      <c r="C21" s="127">
        <v>1500</v>
      </c>
      <c r="D21" s="127">
        <v>10908</v>
      </c>
      <c r="E21" s="127">
        <v>1000</v>
      </c>
      <c r="F21" s="127">
        <v>200</v>
      </c>
      <c r="G21" s="127">
        <v>0</v>
      </c>
      <c r="H21" s="120">
        <f t="shared" si="1"/>
        <v>200</v>
      </c>
      <c r="I21" s="123" t="e">
        <f>+E21-#REF!</f>
        <v>#REF!</v>
      </c>
      <c r="J21" s="124" t="e">
        <f>+#REF!*100/E21</f>
        <v>#REF!</v>
      </c>
      <c r="K21" s="9"/>
    </row>
    <row r="22" spans="1:17" ht="13.5" hidden="1" customHeight="1" x14ac:dyDescent="0.2">
      <c r="A22" s="132" t="s">
        <v>96</v>
      </c>
      <c r="B22" s="133" t="s">
        <v>97</v>
      </c>
      <c r="C22" s="120">
        <f>SUM(C23:C23)</f>
        <v>0</v>
      </c>
      <c r="D22" s="120">
        <f>SUM(D23:D23)</f>
        <v>9200</v>
      </c>
      <c r="E22" s="120">
        <f>SUM(E23:E23)</f>
        <v>2100</v>
      </c>
      <c r="F22" s="120">
        <f>SUM(F23:F23)</f>
        <v>2100</v>
      </c>
      <c r="G22" s="120">
        <f>SUM(G23:G23)</f>
        <v>2100</v>
      </c>
      <c r="H22" s="120">
        <f t="shared" si="1"/>
        <v>0</v>
      </c>
      <c r="I22" s="130" t="e">
        <f>+E22-#REF!</f>
        <v>#REF!</v>
      </c>
      <c r="J22" s="124" t="e">
        <f>+#REF!*100/E22</f>
        <v>#REF!</v>
      </c>
      <c r="K22" s="8"/>
      <c r="L22">
        <v>0</v>
      </c>
    </row>
    <row r="23" spans="1:17" ht="15.75" hidden="1" customHeight="1" x14ac:dyDescent="0.2">
      <c r="A23" s="134" t="s">
        <v>98</v>
      </c>
      <c r="B23" s="128" t="s">
        <v>92</v>
      </c>
      <c r="C23" s="127">
        <v>0</v>
      </c>
      <c r="D23" s="127">
        <v>9200</v>
      </c>
      <c r="E23" s="127">
        <v>2100</v>
      </c>
      <c r="F23" s="127">
        <v>2100</v>
      </c>
      <c r="G23" s="127">
        <v>2100</v>
      </c>
      <c r="H23" s="120">
        <f t="shared" si="1"/>
        <v>0</v>
      </c>
      <c r="I23" s="123" t="e">
        <f>+E23-#REF!</f>
        <v>#REF!</v>
      </c>
      <c r="J23" s="124" t="e">
        <f>+#REF!*100/E23</f>
        <v>#REF!</v>
      </c>
      <c r="K23" s="8"/>
      <c r="L23">
        <v>0</v>
      </c>
    </row>
    <row r="24" spans="1:17" ht="12.75" x14ac:dyDescent="0.2">
      <c r="A24" s="132" t="s">
        <v>101</v>
      </c>
      <c r="B24" s="133" t="s">
        <v>102</v>
      </c>
      <c r="C24" s="120">
        <f>+C26</f>
        <v>478174</v>
      </c>
      <c r="D24" s="120">
        <f>SUM(D26:D26)</f>
        <v>61600</v>
      </c>
      <c r="E24" s="120">
        <f>+E25+E26</f>
        <v>771300</v>
      </c>
      <c r="F24" s="120">
        <f>+F25+F26</f>
        <v>306260</v>
      </c>
      <c r="G24" s="120">
        <f>+G25+G26</f>
        <v>0</v>
      </c>
      <c r="H24" s="120">
        <f t="shared" si="1"/>
        <v>306260</v>
      </c>
      <c r="I24" s="121" t="e">
        <f>SUM(I26:I26)</f>
        <v>#REF!</v>
      </c>
      <c r="J24" s="124" t="e">
        <f>+#REF!*100/E24</f>
        <v>#REF!</v>
      </c>
      <c r="K24" s="8"/>
      <c r="L24">
        <v>0</v>
      </c>
    </row>
    <row r="25" spans="1:17" ht="12" customHeight="1" x14ac:dyDescent="0.2">
      <c r="A25" s="135">
        <v>165</v>
      </c>
      <c r="B25" s="128" t="s">
        <v>341</v>
      </c>
      <c r="C25" s="120"/>
      <c r="D25" s="120"/>
      <c r="E25" s="127">
        <v>190000</v>
      </c>
      <c r="F25" s="127">
        <v>190000</v>
      </c>
      <c r="G25" s="127">
        <v>0</v>
      </c>
      <c r="H25" s="120">
        <f t="shared" si="1"/>
        <v>190000</v>
      </c>
      <c r="I25" s="121"/>
      <c r="J25" s="124" t="e">
        <f>+#REF!*100/E25</f>
        <v>#REF!</v>
      </c>
      <c r="K25" s="8"/>
    </row>
    <row r="26" spans="1:17" ht="12.75" x14ac:dyDescent="0.2">
      <c r="A26" s="131" t="s">
        <v>108</v>
      </c>
      <c r="B26" s="126" t="s">
        <v>109</v>
      </c>
      <c r="C26" s="127">
        <v>478174</v>
      </c>
      <c r="D26" s="127">
        <v>61600</v>
      </c>
      <c r="E26" s="127">
        <v>581300</v>
      </c>
      <c r="F26" s="127">
        <v>116260</v>
      </c>
      <c r="G26" s="127">
        <v>0</v>
      </c>
      <c r="H26" s="120">
        <f t="shared" si="1"/>
        <v>116260</v>
      </c>
      <c r="I26" s="123" t="e">
        <f>+E26-#REF!</f>
        <v>#REF!</v>
      </c>
      <c r="J26" s="124" t="e">
        <f>+#REF!*100/E26</f>
        <v>#REF!</v>
      </c>
      <c r="K26" s="8"/>
    </row>
    <row r="27" spans="1:17" ht="12.75" hidden="1" x14ac:dyDescent="0.2">
      <c r="A27" s="136">
        <v>170</v>
      </c>
      <c r="B27" s="137" t="s">
        <v>288</v>
      </c>
      <c r="C27" s="138">
        <f>+C28</f>
        <v>0</v>
      </c>
      <c r="D27" s="138">
        <f t="shared" ref="D27:I27" si="3">+D28</f>
        <v>-40500</v>
      </c>
      <c r="E27" s="138">
        <f>+E28</f>
        <v>1300</v>
      </c>
      <c r="F27" s="138">
        <f>+F28</f>
        <v>1300</v>
      </c>
      <c r="G27" s="138">
        <f>+G28</f>
        <v>1300</v>
      </c>
      <c r="H27" s="120">
        <f t="shared" si="1"/>
        <v>0</v>
      </c>
      <c r="I27" s="139" t="e">
        <f t="shared" si="3"/>
        <v>#REF!</v>
      </c>
      <c r="J27" s="124"/>
      <c r="K27" s="8"/>
    </row>
    <row r="28" spans="1:17" ht="12.75" hidden="1" x14ac:dyDescent="0.2">
      <c r="A28" s="131">
        <v>172</v>
      </c>
      <c r="B28" s="140" t="s">
        <v>111</v>
      </c>
      <c r="C28" s="141">
        <v>0</v>
      </c>
      <c r="D28" s="141">
        <v>-40500</v>
      </c>
      <c r="E28" s="141">
        <v>1300</v>
      </c>
      <c r="F28" s="141">
        <v>1300</v>
      </c>
      <c r="G28" s="141">
        <v>1300</v>
      </c>
      <c r="H28" s="120">
        <f t="shared" si="1"/>
        <v>0</v>
      </c>
      <c r="I28" s="123" t="e">
        <f>+E28-#REF!</f>
        <v>#REF!</v>
      </c>
      <c r="J28" s="124"/>
      <c r="K28" s="8"/>
    </row>
    <row r="29" spans="1:17" ht="12.75" x14ac:dyDescent="0.2">
      <c r="A29" s="132" t="s">
        <v>112</v>
      </c>
      <c r="B29" s="133" t="s">
        <v>113</v>
      </c>
      <c r="C29" s="120">
        <f t="shared" ref="C29:D29" si="4">SUM(C30:C32)</f>
        <v>148750</v>
      </c>
      <c r="D29" s="120">
        <f t="shared" si="4"/>
        <v>-15882</v>
      </c>
      <c r="E29" s="120">
        <f>SUM(E30:E33)</f>
        <v>658888</v>
      </c>
      <c r="F29" s="120">
        <f>SUM(F30:F33)</f>
        <v>268578</v>
      </c>
      <c r="G29" s="120">
        <f>SUM(G30:G33)</f>
        <v>153331</v>
      </c>
      <c r="H29" s="120">
        <f t="shared" si="1"/>
        <v>115247</v>
      </c>
      <c r="I29" s="130" t="e">
        <f>+E29-#REF!</f>
        <v>#REF!</v>
      </c>
      <c r="J29" s="124" t="e">
        <f>+#REF!*100/E29</f>
        <v>#REF!</v>
      </c>
      <c r="K29" s="8"/>
      <c r="M29" s="3"/>
      <c r="N29" s="3"/>
      <c r="O29" s="3"/>
      <c r="P29" s="3"/>
      <c r="Q29" s="3"/>
    </row>
    <row r="30" spans="1:17" ht="12.75" x14ac:dyDescent="0.2">
      <c r="A30" s="135">
        <v>181</v>
      </c>
      <c r="B30" s="128" t="s">
        <v>114</v>
      </c>
      <c r="C30" s="127">
        <v>93750</v>
      </c>
      <c r="D30" s="127">
        <v>-38182</v>
      </c>
      <c r="E30" s="127">
        <v>109000</v>
      </c>
      <c r="F30" s="127">
        <v>21800</v>
      </c>
      <c r="G30" s="127">
        <v>0</v>
      </c>
      <c r="H30" s="120">
        <f t="shared" si="1"/>
        <v>21800</v>
      </c>
      <c r="I30" s="123" t="e">
        <f>+E30-#REF!</f>
        <v>#REF!</v>
      </c>
      <c r="J30" s="124" t="e">
        <f>+#REF!*100/E30</f>
        <v>#REF!</v>
      </c>
      <c r="K30" s="8"/>
      <c r="M30" s="3"/>
      <c r="N30" s="3"/>
      <c r="O30" s="3"/>
      <c r="P30" s="3"/>
      <c r="Q30" s="3"/>
    </row>
    <row r="31" spans="1:17" ht="12.75" hidden="1" x14ac:dyDescent="0.2">
      <c r="A31" s="135">
        <v>182</v>
      </c>
      <c r="B31" s="128" t="s">
        <v>311</v>
      </c>
      <c r="C31" s="127"/>
      <c r="D31" s="127"/>
      <c r="E31" s="127"/>
      <c r="F31" s="127"/>
      <c r="G31" s="127"/>
      <c r="H31" s="120">
        <f t="shared" si="1"/>
        <v>0</v>
      </c>
      <c r="I31" s="123"/>
      <c r="J31" s="124"/>
      <c r="K31" s="8"/>
      <c r="M31" s="3"/>
      <c r="N31" s="3"/>
      <c r="O31" s="3"/>
      <c r="P31" s="3"/>
      <c r="Q31" s="3"/>
    </row>
    <row r="32" spans="1:17" ht="12.75" x14ac:dyDescent="0.2">
      <c r="A32" s="131">
        <v>184</v>
      </c>
      <c r="B32" s="128" t="s">
        <v>336</v>
      </c>
      <c r="C32" s="127">
        <v>55000</v>
      </c>
      <c r="D32" s="127">
        <v>22300</v>
      </c>
      <c r="E32" s="127">
        <v>19000</v>
      </c>
      <c r="F32" s="127">
        <v>3800</v>
      </c>
      <c r="G32" s="127">
        <v>0</v>
      </c>
      <c r="H32" s="120">
        <f t="shared" si="1"/>
        <v>3800</v>
      </c>
      <c r="I32" s="123" t="e">
        <f>+E32-#REF!</f>
        <v>#REF!</v>
      </c>
      <c r="J32" s="124" t="e">
        <f>+#REF!*100/E32</f>
        <v>#REF!</v>
      </c>
      <c r="K32" s="8"/>
      <c r="M32" s="3"/>
      <c r="N32" s="3"/>
      <c r="O32" s="3"/>
      <c r="P32" s="3"/>
      <c r="Q32" s="3"/>
    </row>
    <row r="33" spans="1:17" ht="12.75" x14ac:dyDescent="0.2">
      <c r="A33" s="131">
        <v>189</v>
      </c>
      <c r="B33" s="128" t="s">
        <v>369</v>
      </c>
      <c r="C33" s="127"/>
      <c r="D33" s="127"/>
      <c r="E33" s="127">
        <v>530888</v>
      </c>
      <c r="F33" s="127">
        <v>242978</v>
      </c>
      <c r="G33" s="127">
        <v>153331</v>
      </c>
      <c r="H33" s="120">
        <f t="shared" si="1"/>
        <v>89647</v>
      </c>
      <c r="I33" s="123"/>
      <c r="J33" s="124"/>
      <c r="K33" s="8"/>
      <c r="M33" s="3"/>
      <c r="N33" s="3"/>
      <c r="O33" s="3"/>
      <c r="P33" s="3"/>
      <c r="Q33" s="3"/>
    </row>
    <row r="34" spans="1:17" ht="16.5" customHeight="1" x14ac:dyDescent="0.2">
      <c r="A34" s="118" t="s">
        <v>126</v>
      </c>
      <c r="B34" s="119" t="s">
        <v>127</v>
      </c>
      <c r="C34" s="120" t="e">
        <f>+C35+C38+C45+#REF!+C54+C59+C64+C43</f>
        <v>#REF!</v>
      </c>
      <c r="D34" s="120" t="e">
        <f>+D35+D38+D45+#REF!+D54+D59+D64</f>
        <v>#REF!</v>
      </c>
      <c r="E34" s="120">
        <f>+E43+E47+E54+E59+E64+E45</f>
        <v>84795</v>
      </c>
      <c r="F34" s="120">
        <f t="shared" ref="F34:G34" si="5">+F43+F47+F54+F59+F64+F45</f>
        <v>16962</v>
      </c>
      <c r="G34" s="120">
        <f t="shared" si="5"/>
        <v>0</v>
      </c>
      <c r="H34" s="120">
        <f t="shared" si="1"/>
        <v>16962</v>
      </c>
      <c r="I34" s="121" t="e">
        <f>+I35+I38+I45+#REF!+I54+I59+I64</f>
        <v>#REF!</v>
      </c>
      <c r="J34" s="124" t="e">
        <f>+#REF!*100/E34</f>
        <v>#REF!</v>
      </c>
      <c r="K34" s="8"/>
      <c r="M34" s="3"/>
      <c r="N34" s="3"/>
      <c r="O34" s="3"/>
      <c r="P34" s="3"/>
      <c r="Q34" s="3"/>
    </row>
    <row r="35" spans="1:17" ht="12.75" hidden="1" x14ac:dyDescent="0.2">
      <c r="A35" s="132" t="s">
        <v>136</v>
      </c>
      <c r="B35" s="133" t="s">
        <v>137</v>
      </c>
      <c r="C35" s="120">
        <f>SUM(C37:C37)</f>
        <v>0</v>
      </c>
      <c r="D35" s="120">
        <f>SUM(D37:D37)</f>
        <v>100</v>
      </c>
      <c r="E35" s="120">
        <f>SUM(E37:E37)</f>
        <v>0</v>
      </c>
      <c r="F35" s="120">
        <f>SUM(F37:F37)</f>
        <v>0</v>
      </c>
      <c r="G35" s="120">
        <f>SUM(G37:G37)</f>
        <v>0</v>
      </c>
      <c r="H35" s="120">
        <f t="shared" si="1"/>
        <v>0</v>
      </c>
      <c r="I35" s="130" t="e">
        <f>+E35-#REF!</f>
        <v>#REF!</v>
      </c>
      <c r="J35" s="124" t="e">
        <f>+#REF!*100/E35</f>
        <v>#REF!</v>
      </c>
      <c r="K35" s="8"/>
      <c r="M35" s="3"/>
      <c r="N35" s="3"/>
      <c r="O35" s="3"/>
      <c r="P35" s="3"/>
      <c r="Q35" s="3"/>
    </row>
    <row r="36" spans="1:17" ht="12.75" hidden="1" x14ac:dyDescent="0.2">
      <c r="A36" s="135">
        <v>211</v>
      </c>
      <c r="B36" s="128" t="s">
        <v>139</v>
      </c>
      <c r="C36" s="120"/>
      <c r="D36" s="120"/>
      <c r="E36" s="120"/>
      <c r="F36" s="120"/>
      <c r="G36" s="120"/>
      <c r="H36" s="120">
        <f t="shared" si="1"/>
        <v>0</v>
      </c>
      <c r="I36" s="130"/>
      <c r="J36" s="124"/>
      <c r="K36" s="8"/>
      <c r="M36" s="3"/>
      <c r="N36" s="3"/>
      <c r="O36" s="3"/>
      <c r="P36" s="3"/>
      <c r="Q36" s="3"/>
    </row>
    <row r="37" spans="1:17" ht="12.75" hidden="1" x14ac:dyDescent="0.2">
      <c r="A37" s="131" t="s">
        <v>142</v>
      </c>
      <c r="B37" s="126" t="s">
        <v>143</v>
      </c>
      <c r="C37" s="127">
        <v>0</v>
      </c>
      <c r="D37" s="127">
        <v>100</v>
      </c>
      <c r="E37" s="127">
        <v>0</v>
      </c>
      <c r="F37" s="127">
        <v>0</v>
      </c>
      <c r="G37" s="127">
        <v>0</v>
      </c>
      <c r="H37" s="120">
        <f t="shared" si="1"/>
        <v>0</v>
      </c>
      <c r="I37" s="123" t="e">
        <f>+E37-#REF!</f>
        <v>#REF!</v>
      </c>
      <c r="J37" s="124" t="e">
        <f>+#REF!*100/E37</f>
        <v>#REF!</v>
      </c>
      <c r="K37" s="8"/>
      <c r="M37" s="3"/>
      <c r="N37" s="3"/>
      <c r="O37" s="3"/>
      <c r="P37" s="3"/>
      <c r="Q37" s="3"/>
    </row>
    <row r="38" spans="1:17" ht="12.75" hidden="1" x14ac:dyDescent="0.2">
      <c r="A38" s="132" t="s">
        <v>148</v>
      </c>
      <c r="B38" s="133" t="s">
        <v>149</v>
      </c>
      <c r="C38" s="120">
        <f>SUM(C39:C42)</f>
        <v>0</v>
      </c>
      <c r="D38" s="120">
        <f>SUM(D39:D42)</f>
        <v>12000</v>
      </c>
      <c r="E38" s="120">
        <f>SUM(E39:E42)</f>
        <v>0</v>
      </c>
      <c r="F38" s="120">
        <f>SUM(F39:F42)</f>
        <v>0</v>
      </c>
      <c r="G38" s="120">
        <f>SUM(G39:G42)</f>
        <v>0</v>
      </c>
      <c r="H38" s="120">
        <f t="shared" si="1"/>
        <v>0</v>
      </c>
      <c r="I38" s="130" t="e">
        <f>+E38-#REF!</f>
        <v>#REF!</v>
      </c>
      <c r="J38" s="124" t="e">
        <f>+#REF!*100/E38</f>
        <v>#REF!</v>
      </c>
      <c r="K38" s="9"/>
      <c r="M38" s="3"/>
      <c r="N38" s="3"/>
      <c r="O38" s="3"/>
      <c r="P38" s="3"/>
      <c r="Q38" s="3"/>
    </row>
    <row r="39" spans="1:17" ht="12.75" hidden="1" x14ac:dyDescent="0.2">
      <c r="A39" s="134" t="s">
        <v>150</v>
      </c>
      <c r="B39" s="128" t="s">
        <v>151</v>
      </c>
      <c r="C39" s="127">
        <v>0</v>
      </c>
      <c r="D39" s="127">
        <v>4000</v>
      </c>
      <c r="E39" s="127">
        <v>0</v>
      </c>
      <c r="F39" s="127">
        <v>0</v>
      </c>
      <c r="G39" s="127">
        <v>0</v>
      </c>
      <c r="H39" s="120">
        <f t="shared" si="1"/>
        <v>0</v>
      </c>
      <c r="I39" s="123" t="e">
        <f>+E39-#REF!</f>
        <v>#REF!</v>
      </c>
      <c r="J39" s="124" t="e">
        <f>+#REF!*100/E39</f>
        <v>#REF!</v>
      </c>
      <c r="K39" s="8"/>
      <c r="M39" s="3"/>
      <c r="N39" s="3"/>
      <c r="O39" s="3"/>
      <c r="P39" s="3"/>
      <c r="Q39" s="3"/>
    </row>
    <row r="40" spans="1:17" ht="12.75" hidden="1" x14ac:dyDescent="0.2">
      <c r="A40" s="135">
        <v>222</v>
      </c>
      <c r="B40" s="128" t="s">
        <v>261</v>
      </c>
      <c r="C40" s="127">
        <v>0</v>
      </c>
      <c r="D40" s="127">
        <v>4000</v>
      </c>
      <c r="E40" s="127">
        <v>0</v>
      </c>
      <c r="F40" s="127">
        <v>0</v>
      </c>
      <c r="G40" s="127">
        <v>0</v>
      </c>
      <c r="H40" s="120">
        <f t="shared" si="1"/>
        <v>0</v>
      </c>
      <c r="I40" s="123" t="e">
        <f>+E40-#REF!</f>
        <v>#REF!</v>
      </c>
      <c r="J40" s="124" t="e">
        <f>+#REF!*100/E40</f>
        <v>#REF!</v>
      </c>
      <c r="K40" s="8"/>
      <c r="M40" s="3"/>
      <c r="N40" s="3"/>
      <c r="O40" s="3"/>
      <c r="P40" s="3"/>
      <c r="Q40" s="3"/>
    </row>
    <row r="41" spans="1:17" ht="12.75" hidden="1" x14ac:dyDescent="0.2">
      <c r="A41" s="131" t="s">
        <v>152</v>
      </c>
      <c r="B41" s="126" t="s">
        <v>153</v>
      </c>
      <c r="C41" s="127">
        <v>0</v>
      </c>
      <c r="D41" s="127">
        <v>2000</v>
      </c>
      <c r="E41" s="127">
        <v>0</v>
      </c>
      <c r="F41" s="127">
        <v>0</v>
      </c>
      <c r="G41" s="127">
        <v>0</v>
      </c>
      <c r="H41" s="120">
        <f t="shared" si="1"/>
        <v>0</v>
      </c>
      <c r="I41" s="123" t="e">
        <f>+E41-#REF!</f>
        <v>#REF!</v>
      </c>
      <c r="J41" s="124" t="e">
        <f>+#REF!*100/E41</f>
        <v>#REF!</v>
      </c>
      <c r="K41" s="8"/>
      <c r="M41" s="3"/>
      <c r="N41" s="3"/>
      <c r="O41" s="3"/>
      <c r="P41" s="3"/>
      <c r="Q41" s="3"/>
    </row>
    <row r="42" spans="1:17" ht="12.75" hidden="1" x14ac:dyDescent="0.2">
      <c r="A42" s="131" t="s">
        <v>154</v>
      </c>
      <c r="B42" s="126" t="s">
        <v>155</v>
      </c>
      <c r="C42" s="127">
        <v>0</v>
      </c>
      <c r="D42" s="127">
        <v>2000</v>
      </c>
      <c r="E42" s="127">
        <v>0</v>
      </c>
      <c r="F42" s="127">
        <v>0</v>
      </c>
      <c r="G42" s="127">
        <v>0</v>
      </c>
      <c r="H42" s="120">
        <f t="shared" si="1"/>
        <v>0</v>
      </c>
      <c r="I42" s="123" t="e">
        <f>+E42-#REF!</f>
        <v>#REF!</v>
      </c>
      <c r="J42" s="124" t="e">
        <f>+#REF!*100/E42</f>
        <v>#REF!</v>
      </c>
      <c r="K42" s="8"/>
      <c r="M42" s="3"/>
      <c r="N42" s="3"/>
      <c r="O42" s="3"/>
      <c r="P42" s="3"/>
      <c r="Q42" s="3"/>
    </row>
    <row r="43" spans="1:17" ht="12.75" x14ac:dyDescent="0.2">
      <c r="A43" s="118">
        <v>230</v>
      </c>
      <c r="B43" s="119" t="s">
        <v>312</v>
      </c>
      <c r="C43" s="120">
        <f>+C44</f>
        <v>3000</v>
      </c>
      <c r="D43" s="120"/>
      <c r="E43" s="120">
        <f>+E44</f>
        <v>3002</v>
      </c>
      <c r="F43" s="120">
        <f>+F44</f>
        <v>601</v>
      </c>
      <c r="G43" s="120">
        <f>+G44</f>
        <v>0</v>
      </c>
      <c r="H43" s="120">
        <f t="shared" si="1"/>
        <v>601</v>
      </c>
      <c r="I43" s="130"/>
      <c r="J43" s="124"/>
      <c r="K43" s="8"/>
      <c r="M43" s="3"/>
      <c r="N43" s="3"/>
      <c r="O43" s="3"/>
      <c r="P43" s="3"/>
      <c r="Q43" s="3"/>
    </row>
    <row r="44" spans="1:17" ht="12.75" x14ac:dyDescent="0.2">
      <c r="A44" s="131">
        <v>231</v>
      </c>
      <c r="B44" s="126" t="s">
        <v>160</v>
      </c>
      <c r="C44" s="127">
        <v>3000</v>
      </c>
      <c r="D44" s="127"/>
      <c r="E44" s="127">
        <v>3002</v>
      </c>
      <c r="F44" s="127">
        <v>601</v>
      </c>
      <c r="G44" s="127">
        <v>0</v>
      </c>
      <c r="H44" s="120">
        <f t="shared" si="1"/>
        <v>601</v>
      </c>
      <c r="I44" s="123"/>
      <c r="J44" s="124"/>
      <c r="K44" s="8"/>
      <c r="M44" s="3"/>
      <c r="N44" s="3"/>
      <c r="O44" s="3"/>
      <c r="P44" s="3"/>
      <c r="Q44" s="3"/>
    </row>
    <row r="45" spans="1:17" ht="18" hidden="1" customHeight="1" x14ac:dyDescent="0.2">
      <c r="A45" s="132" t="s">
        <v>165</v>
      </c>
      <c r="B45" s="133" t="s">
        <v>166</v>
      </c>
      <c r="C45" s="120" t="e">
        <f>SUM(#REF!)</f>
        <v>#REF!</v>
      </c>
      <c r="D45" s="120" t="e">
        <f>SUM(#REF!)</f>
        <v>#REF!</v>
      </c>
      <c r="E45" s="120">
        <f>+E46</f>
        <v>0</v>
      </c>
      <c r="F45" s="120">
        <f>+F46</f>
        <v>0</v>
      </c>
      <c r="G45" s="120">
        <f>+G46</f>
        <v>0</v>
      </c>
      <c r="H45" s="120">
        <f t="shared" si="1"/>
        <v>0</v>
      </c>
      <c r="I45" s="130" t="e">
        <f>+E45-#REF!</f>
        <v>#REF!</v>
      </c>
      <c r="J45" s="124" t="e">
        <f>+#REF!*100/E45</f>
        <v>#REF!</v>
      </c>
      <c r="K45" s="8"/>
      <c r="M45" s="3"/>
      <c r="N45" s="3"/>
      <c r="O45" s="3"/>
      <c r="P45" s="3"/>
      <c r="Q45" s="3"/>
    </row>
    <row r="46" spans="1:17" ht="15" hidden="1" customHeight="1" x14ac:dyDescent="0.2">
      <c r="A46" s="135">
        <v>243</v>
      </c>
      <c r="B46" s="128" t="s">
        <v>313</v>
      </c>
      <c r="C46" s="120"/>
      <c r="D46" s="120"/>
      <c r="E46" s="127">
        <v>0</v>
      </c>
      <c r="F46" s="127">
        <v>0</v>
      </c>
      <c r="G46" s="127">
        <v>0</v>
      </c>
      <c r="H46" s="120">
        <f t="shared" si="1"/>
        <v>0</v>
      </c>
      <c r="I46" s="130"/>
      <c r="J46" s="124"/>
      <c r="K46" s="8"/>
      <c r="M46" s="3"/>
      <c r="N46" s="3"/>
      <c r="O46" s="3"/>
      <c r="P46" s="3"/>
      <c r="Q46" s="3"/>
    </row>
    <row r="47" spans="1:17" s="7" customFormat="1" ht="15.75" customHeight="1" x14ac:dyDescent="0.2">
      <c r="A47" s="144">
        <v>250</v>
      </c>
      <c r="B47" s="133" t="s">
        <v>348</v>
      </c>
      <c r="C47" s="120"/>
      <c r="D47" s="120"/>
      <c r="E47" s="120">
        <f>+E51+E53+E49+E48+E52+E50</f>
        <v>35683</v>
      </c>
      <c r="F47" s="120">
        <f t="shared" ref="F47:G47" si="6">+F51+F53+F49+F48+F52+F50</f>
        <v>7138</v>
      </c>
      <c r="G47" s="120">
        <f t="shared" si="6"/>
        <v>0</v>
      </c>
      <c r="H47" s="120">
        <f t="shared" si="1"/>
        <v>7138</v>
      </c>
      <c r="I47" s="130"/>
      <c r="J47" s="124"/>
      <c r="K47" s="8"/>
      <c r="M47" s="173"/>
      <c r="N47" s="173"/>
      <c r="O47" s="173"/>
      <c r="P47" s="173"/>
      <c r="Q47" s="173"/>
    </row>
    <row r="48" spans="1:17" s="115" customFormat="1" ht="15.75" hidden="1" customHeight="1" x14ac:dyDescent="0.2">
      <c r="A48" s="135">
        <v>252</v>
      </c>
      <c r="B48" s="128" t="s">
        <v>181</v>
      </c>
      <c r="C48" s="127"/>
      <c r="D48" s="127"/>
      <c r="E48" s="127">
        <v>0</v>
      </c>
      <c r="F48" s="127">
        <v>0</v>
      </c>
      <c r="G48" s="127">
        <v>0</v>
      </c>
      <c r="H48" s="120">
        <f t="shared" si="1"/>
        <v>0</v>
      </c>
      <c r="I48" s="123"/>
      <c r="J48" s="143"/>
      <c r="K48" s="186"/>
      <c r="M48" s="5"/>
      <c r="N48" s="5"/>
      <c r="O48" s="5"/>
      <c r="P48" s="5"/>
      <c r="Q48" s="5"/>
    </row>
    <row r="49" spans="1:17" s="7" customFormat="1" ht="15.75" customHeight="1" x14ac:dyDescent="0.2">
      <c r="A49" s="135">
        <v>254</v>
      </c>
      <c r="B49" s="128" t="s">
        <v>356</v>
      </c>
      <c r="C49" s="120"/>
      <c r="D49" s="120"/>
      <c r="E49" s="127">
        <v>13800</v>
      </c>
      <c r="F49" s="127">
        <v>2760</v>
      </c>
      <c r="G49" s="127">
        <v>0</v>
      </c>
      <c r="H49" s="120">
        <f t="shared" si="1"/>
        <v>2760</v>
      </c>
      <c r="I49" s="130"/>
      <c r="J49" s="124"/>
      <c r="K49" s="8"/>
      <c r="M49" s="173"/>
      <c r="N49" s="173"/>
      <c r="O49" s="173"/>
      <c r="P49" s="173"/>
      <c r="Q49" s="173"/>
    </row>
    <row r="50" spans="1:17" s="7" customFormat="1" ht="15.75" customHeight="1" x14ac:dyDescent="0.2">
      <c r="A50" s="135">
        <v>255</v>
      </c>
      <c r="B50" s="128" t="s">
        <v>373</v>
      </c>
      <c r="C50" s="120"/>
      <c r="D50" s="120"/>
      <c r="E50" s="127">
        <v>5243</v>
      </c>
      <c r="F50" s="127">
        <v>1050</v>
      </c>
      <c r="G50" s="127"/>
      <c r="H50" s="120">
        <f t="shared" si="1"/>
        <v>1050</v>
      </c>
      <c r="I50" s="130"/>
      <c r="J50" s="124"/>
      <c r="K50" s="8"/>
      <c r="M50" s="173"/>
      <c r="N50" s="173"/>
      <c r="O50" s="173"/>
      <c r="P50" s="173"/>
      <c r="Q50" s="173"/>
    </row>
    <row r="51" spans="1:17" s="7" customFormat="1" ht="15.75" customHeight="1" x14ac:dyDescent="0.2">
      <c r="A51" s="135">
        <v>256</v>
      </c>
      <c r="B51" s="128" t="s">
        <v>351</v>
      </c>
      <c r="C51" s="120"/>
      <c r="D51" s="120"/>
      <c r="E51" s="127">
        <v>16640</v>
      </c>
      <c r="F51" s="127">
        <v>3328</v>
      </c>
      <c r="G51" s="127">
        <v>0</v>
      </c>
      <c r="H51" s="120">
        <f t="shared" si="1"/>
        <v>3328</v>
      </c>
      <c r="I51" s="130"/>
      <c r="J51" s="124"/>
      <c r="K51" s="8"/>
      <c r="M51" s="173"/>
      <c r="N51" s="173"/>
      <c r="O51" s="173"/>
      <c r="P51" s="173"/>
      <c r="Q51" s="173"/>
    </row>
    <row r="52" spans="1:17" s="7" customFormat="1" ht="15.75" hidden="1" customHeight="1" x14ac:dyDescent="0.2">
      <c r="A52" s="135">
        <v>257</v>
      </c>
      <c r="B52" s="128" t="s">
        <v>368</v>
      </c>
      <c r="C52" s="120"/>
      <c r="D52" s="120"/>
      <c r="E52" s="127">
        <v>0</v>
      </c>
      <c r="F52" s="127">
        <v>0</v>
      </c>
      <c r="G52" s="127">
        <v>0</v>
      </c>
      <c r="H52" s="120">
        <f t="shared" si="1"/>
        <v>0</v>
      </c>
      <c r="I52" s="130"/>
      <c r="J52" s="124"/>
      <c r="K52" s="8"/>
      <c r="M52" s="173"/>
      <c r="N52" s="173"/>
      <c r="O52" s="173"/>
      <c r="P52" s="173"/>
      <c r="Q52" s="173"/>
    </row>
    <row r="53" spans="1:17" ht="15.75" hidden="1" customHeight="1" x14ac:dyDescent="0.2">
      <c r="A53" s="131" t="s">
        <v>190</v>
      </c>
      <c r="B53" s="126" t="s">
        <v>310</v>
      </c>
      <c r="C53" s="127">
        <v>0</v>
      </c>
      <c r="D53" s="127">
        <v>53940</v>
      </c>
      <c r="E53" s="127">
        <v>0</v>
      </c>
      <c r="F53" s="127">
        <v>0</v>
      </c>
      <c r="G53" s="127">
        <v>0</v>
      </c>
      <c r="H53" s="120">
        <f t="shared" si="1"/>
        <v>0</v>
      </c>
      <c r="I53" s="123" t="e">
        <f>+E53-#REF!</f>
        <v>#REF!</v>
      </c>
      <c r="J53" s="124" t="e">
        <f>+#REF!*100/E53</f>
        <v>#REF!</v>
      </c>
      <c r="K53" s="8"/>
      <c r="M53" s="3"/>
      <c r="N53" s="3"/>
      <c r="O53" s="3"/>
      <c r="P53" s="3"/>
      <c r="Q53" s="3"/>
    </row>
    <row r="54" spans="1:17" ht="12.75" x14ac:dyDescent="0.2">
      <c r="A54" s="132" t="s">
        <v>192</v>
      </c>
      <c r="B54" s="133" t="s">
        <v>193</v>
      </c>
      <c r="C54" s="120">
        <f t="shared" ref="C54:D54" si="7">SUM(C55:C58)</f>
        <v>5575</v>
      </c>
      <c r="D54" s="120">
        <f t="shared" si="7"/>
        <v>26000</v>
      </c>
      <c r="E54" s="120">
        <f>SUM(E55:E58)</f>
        <v>23795</v>
      </c>
      <c r="F54" s="120">
        <f>SUM(F55:F58)</f>
        <v>4760</v>
      </c>
      <c r="G54" s="120">
        <f>SUM(G55:G58)</f>
        <v>0</v>
      </c>
      <c r="H54" s="120">
        <f t="shared" si="1"/>
        <v>4760</v>
      </c>
      <c r="I54" s="130" t="e">
        <f>+E54-#REF!</f>
        <v>#REF!</v>
      </c>
      <c r="J54" s="124" t="e">
        <f>+#REF!*100/E54</f>
        <v>#REF!</v>
      </c>
      <c r="M54" s="3"/>
      <c r="N54" s="3"/>
      <c r="O54" s="3"/>
      <c r="P54" s="3"/>
      <c r="Q54" s="3"/>
    </row>
    <row r="55" spans="1:17" ht="12.75" x14ac:dyDescent="0.2">
      <c r="A55" s="131" t="s">
        <v>195</v>
      </c>
      <c r="B55" s="126" t="s">
        <v>196</v>
      </c>
      <c r="C55" s="127">
        <v>0</v>
      </c>
      <c r="D55" s="129">
        <v>14000</v>
      </c>
      <c r="E55" s="127">
        <v>20579</v>
      </c>
      <c r="F55" s="127">
        <v>4117</v>
      </c>
      <c r="G55" s="127">
        <v>0</v>
      </c>
      <c r="H55" s="120">
        <f t="shared" si="1"/>
        <v>4117</v>
      </c>
      <c r="I55" s="123" t="e">
        <f>+E55-#REF!</f>
        <v>#REF!</v>
      </c>
      <c r="J55" s="124" t="e">
        <f>+#REF!*100/E55</f>
        <v>#REF!</v>
      </c>
      <c r="K55" s="8"/>
      <c r="M55" s="3"/>
      <c r="N55" s="3"/>
      <c r="O55" s="3"/>
      <c r="P55" s="3"/>
      <c r="Q55" s="3"/>
    </row>
    <row r="56" spans="1:17" ht="12.75" hidden="1" x14ac:dyDescent="0.2">
      <c r="A56" s="131">
        <v>263</v>
      </c>
      <c r="B56" s="126" t="s">
        <v>352</v>
      </c>
      <c r="C56" s="127"/>
      <c r="D56" s="129"/>
      <c r="E56" s="127">
        <v>0</v>
      </c>
      <c r="F56" s="127">
        <v>0</v>
      </c>
      <c r="G56" s="127">
        <v>0</v>
      </c>
      <c r="H56" s="120">
        <f t="shared" si="1"/>
        <v>0</v>
      </c>
      <c r="I56" s="123"/>
      <c r="J56" s="124"/>
      <c r="K56" s="8"/>
      <c r="M56" s="3"/>
      <c r="N56" s="3"/>
      <c r="O56" s="3"/>
      <c r="P56" s="3"/>
      <c r="Q56" s="3"/>
    </row>
    <row r="57" spans="1:17" ht="12.75" x14ac:dyDescent="0.2">
      <c r="A57" s="131">
        <v>265</v>
      </c>
      <c r="B57" s="126" t="s">
        <v>314</v>
      </c>
      <c r="C57" s="127"/>
      <c r="D57" s="129"/>
      <c r="E57" s="127">
        <v>1760</v>
      </c>
      <c r="F57" s="127">
        <v>352</v>
      </c>
      <c r="G57" s="127">
        <v>0</v>
      </c>
      <c r="H57" s="120">
        <f t="shared" si="1"/>
        <v>352</v>
      </c>
      <c r="I57" s="123"/>
      <c r="J57" s="124" t="e">
        <f>+#REF!*100/E57</f>
        <v>#REF!</v>
      </c>
      <c r="K57" s="8"/>
      <c r="M57" s="3"/>
      <c r="N57" s="3"/>
      <c r="O57" s="3"/>
      <c r="P57" s="3"/>
      <c r="Q57" s="3"/>
    </row>
    <row r="58" spans="1:17" ht="12.75" x14ac:dyDescent="0.2">
      <c r="A58" s="131" t="s">
        <v>198</v>
      </c>
      <c r="B58" s="126" t="s">
        <v>199</v>
      </c>
      <c r="C58" s="127">
        <v>5575</v>
      </c>
      <c r="D58" s="129">
        <v>12000</v>
      </c>
      <c r="E58" s="127">
        <v>1456</v>
      </c>
      <c r="F58" s="127">
        <v>291</v>
      </c>
      <c r="G58" s="127">
        <v>0</v>
      </c>
      <c r="H58" s="120">
        <f t="shared" si="1"/>
        <v>291</v>
      </c>
      <c r="I58" s="123" t="e">
        <f>+E58-#REF!</f>
        <v>#REF!</v>
      </c>
      <c r="J58" s="124" t="e">
        <f>+#REF!*100/E58</f>
        <v>#REF!</v>
      </c>
      <c r="K58" s="8"/>
      <c r="M58" s="3"/>
      <c r="N58" s="3"/>
      <c r="O58" s="3"/>
      <c r="P58" s="3"/>
      <c r="Q58" s="3"/>
    </row>
    <row r="59" spans="1:17" ht="12.75" x14ac:dyDescent="0.2">
      <c r="A59" s="132" t="s">
        <v>200</v>
      </c>
      <c r="B59" s="133" t="s">
        <v>201</v>
      </c>
      <c r="C59" s="120">
        <f>+C61</f>
        <v>43925</v>
      </c>
      <c r="D59" s="120">
        <f>SUM(D62:D62)</f>
        <v>600</v>
      </c>
      <c r="E59" s="120">
        <f>+E61+E62+E63</f>
        <v>22315</v>
      </c>
      <c r="F59" s="120">
        <f>+F61+F62+F63</f>
        <v>4463</v>
      </c>
      <c r="G59" s="120">
        <f>+G61+G62+G63</f>
        <v>0</v>
      </c>
      <c r="H59" s="120">
        <f t="shared" si="1"/>
        <v>4463</v>
      </c>
      <c r="I59" s="130" t="e">
        <f>+E59-#REF!</f>
        <v>#REF!</v>
      </c>
      <c r="J59" s="124" t="e">
        <f>+#REF!*100/E59</f>
        <v>#REF!</v>
      </c>
      <c r="K59" s="8"/>
      <c r="M59" s="3"/>
      <c r="N59" s="3"/>
      <c r="O59" s="3"/>
      <c r="P59" s="3"/>
      <c r="Q59" s="3"/>
    </row>
    <row r="60" spans="1:17" ht="12.75" hidden="1" x14ac:dyDescent="0.2">
      <c r="A60" s="135">
        <v>271</v>
      </c>
      <c r="B60" s="128" t="s">
        <v>203</v>
      </c>
      <c r="C60" s="127">
        <v>0</v>
      </c>
      <c r="D60" s="127"/>
      <c r="E60" s="127">
        <v>2828</v>
      </c>
      <c r="F60" s="127">
        <v>2828</v>
      </c>
      <c r="G60" s="127">
        <v>2828</v>
      </c>
      <c r="H60" s="120">
        <f t="shared" si="1"/>
        <v>0</v>
      </c>
      <c r="I60" s="130"/>
      <c r="J60" s="124"/>
      <c r="K60" s="8"/>
      <c r="M60" s="3"/>
      <c r="N60" s="3"/>
      <c r="O60" s="3"/>
      <c r="P60" s="3"/>
      <c r="Q60" s="3"/>
    </row>
    <row r="61" spans="1:17" ht="12.75" x14ac:dyDescent="0.2">
      <c r="A61" s="135">
        <v>274</v>
      </c>
      <c r="B61" s="128" t="s">
        <v>337</v>
      </c>
      <c r="C61" s="127">
        <v>43925</v>
      </c>
      <c r="D61" s="120"/>
      <c r="E61" s="127">
        <v>21685</v>
      </c>
      <c r="F61" s="127">
        <v>4337</v>
      </c>
      <c r="G61" s="127">
        <v>0</v>
      </c>
      <c r="H61" s="120">
        <f t="shared" si="1"/>
        <v>4337</v>
      </c>
      <c r="I61" s="130"/>
      <c r="J61" s="124"/>
      <c r="K61" s="8"/>
      <c r="M61" s="3"/>
      <c r="N61" s="3"/>
      <c r="O61" s="3"/>
      <c r="P61" s="3"/>
      <c r="Q61" s="3"/>
    </row>
    <row r="62" spans="1:17" ht="12" customHeight="1" x14ac:dyDescent="0.2">
      <c r="A62" s="131">
        <v>275</v>
      </c>
      <c r="B62" s="126" t="s">
        <v>353</v>
      </c>
      <c r="C62" s="127">
        <v>0</v>
      </c>
      <c r="D62" s="129">
        <v>600</v>
      </c>
      <c r="E62" s="127">
        <v>630</v>
      </c>
      <c r="F62" s="127">
        <v>126</v>
      </c>
      <c r="G62" s="127">
        <v>0</v>
      </c>
      <c r="H62" s="120">
        <f t="shared" si="1"/>
        <v>126</v>
      </c>
      <c r="I62" s="123" t="e">
        <f>+E62-#REF!</f>
        <v>#REF!</v>
      </c>
      <c r="J62" s="124" t="e">
        <f>+#REF!*100/E62</f>
        <v>#REF!</v>
      </c>
      <c r="K62" s="8"/>
      <c r="M62" s="3"/>
      <c r="N62" s="3"/>
      <c r="O62" s="3"/>
      <c r="P62" s="3"/>
      <c r="Q62" s="3"/>
    </row>
    <row r="63" spans="1:17" ht="12" hidden="1" customHeight="1" x14ac:dyDescent="0.2">
      <c r="A63" s="131">
        <v>279</v>
      </c>
      <c r="B63" s="126" t="s">
        <v>370</v>
      </c>
      <c r="C63" s="127"/>
      <c r="D63" s="129"/>
      <c r="E63" s="127">
        <v>0</v>
      </c>
      <c r="F63" s="127">
        <v>0</v>
      </c>
      <c r="G63" s="127">
        <v>0</v>
      </c>
      <c r="H63" s="120">
        <f t="shared" si="1"/>
        <v>0</v>
      </c>
      <c r="I63" s="123"/>
      <c r="J63" s="124"/>
      <c r="K63" s="8"/>
      <c r="M63" s="3"/>
      <c r="N63" s="3"/>
      <c r="O63" s="3"/>
      <c r="P63" s="3"/>
      <c r="Q63" s="3"/>
    </row>
    <row r="64" spans="1:17" ht="15" hidden="1" customHeight="1" x14ac:dyDescent="0.2">
      <c r="A64" s="132" t="s">
        <v>216</v>
      </c>
      <c r="B64" s="133" t="s">
        <v>217</v>
      </c>
      <c r="C64" s="120">
        <v>0</v>
      </c>
      <c r="D64" s="120">
        <v>8000</v>
      </c>
      <c r="E64" s="120">
        <v>0</v>
      </c>
      <c r="F64" s="120">
        <v>0</v>
      </c>
      <c r="G64" s="120">
        <v>0</v>
      </c>
      <c r="H64" s="120">
        <f t="shared" si="1"/>
        <v>0</v>
      </c>
      <c r="I64" s="130" t="e">
        <f>+E64-#REF!</f>
        <v>#REF!</v>
      </c>
      <c r="J64" s="124" t="e">
        <f>+#REF!*100/E64</f>
        <v>#REF!</v>
      </c>
      <c r="K64" s="8"/>
      <c r="M64" s="3"/>
      <c r="N64" s="3"/>
      <c r="O64" s="3"/>
      <c r="P64" s="3"/>
      <c r="Q64" s="3"/>
    </row>
    <row r="65" spans="1:17" ht="18" customHeight="1" x14ac:dyDescent="0.2">
      <c r="A65" s="118" t="s">
        <v>223</v>
      </c>
      <c r="B65" s="119" t="s">
        <v>224</v>
      </c>
      <c r="C65" s="120">
        <f>+C66+C74+C78+C79</f>
        <v>1997624</v>
      </c>
      <c r="D65" s="120">
        <f>+D66+D74+D75+D78+D79+D80</f>
        <v>488112</v>
      </c>
      <c r="E65" s="120">
        <f>+E66+E73+E74+E75+E76+E77+E78+E79+E81</f>
        <v>2246507</v>
      </c>
      <c r="F65" s="120">
        <f>+F66+F73+F74+F75+F76+F77+F78+F79+F81</f>
        <v>488404</v>
      </c>
      <c r="G65" s="120">
        <f>+G66+G73+G74+G75+G76+G77+G78+G79+G81</f>
        <v>0</v>
      </c>
      <c r="H65" s="120">
        <f t="shared" si="1"/>
        <v>488404</v>
      </c>
      <c r="I65" s="121" t="e">
        <f>+I66+I74+#REF!+I78+I79+I80</f>
        <v>#REF!</v>
      </c>
      <c r="J65" s="124" t="e">
        <f>+#REF!*100/E65</f>
        <v>#REF!</v>
      </c>
      <c r="K65" s="8"/>
      <c r="M65" s="3"/>
      <c r="N65" s="3"/>
      <c r="O65" s="3"/>
      <c r="P65" s="3"/>
      <c r="Q65" s="3"/>
    </row>
    <row r="66" spans="1:17" ht="12" hidden="1" customHeight="1" x14ac:dyDescent="0.2">
      <c r="A66" s="144">
        <v>300</v>
      </c>
      <c r="B66" s="119" t="s">
        <v>225</v>
      </c>
      <c r="C66" s="142">
        <f>+C67+C69</f>
        <v>35001</v>
      </c>
      <c r="D66" s="142">
        <f>SUM(D69:D69)</f>
        <v>79534</v>
      </c>
      <c r="E66" s="142">
        <f>+E67+E69+E71+E72+E68+E70</f>
        <v>0</v>
      </c>
      <c r="F66" s="142">
        <f>+F67+F69+F71+F72+F68+F70</f>
        <v>0</v>
      </c>
      <c r="G66" s="142">
        <f>+G67+G69+G71+G72+G68+G70</f>
        <v>0</v>
      </c>
      <c r="H66" s="120">
        <f t="shared" si="1"/>
        <v>0</v>
      </c>
      <c r="I66" s="130" t="e">
        <f>+E66-#REF!</f>
        <v>#REF!</v>
      </c>
      <c r="J66" s="124" t="e">
        <f>+#REF!*100/E66</f>
        <v>#REF!</v>
      </c>
      <c r="K66" s="8"/>
      <c r="M66" s="3"/>
      <c r="N66" s="3"/>
      <c r="O66" s="3"/>
      <c r="P66" s="3"/>
      <c r="Q66" s="3"/>
    </row>
    <row r="67" spans="1:17" ht="16.5" hidden="1" customHeight="1" x14ac:dyDescent="0.2">
      <c r="A67" s="135">
        <v>301</v>
      </c>
      <c r="B67" s="126" t="s">
        <v>318</v>
      </c>
      <c r="C67" s="129"/>
      <c r="D67" s="129"/>
      <c r="E67" s="129"/>
      <c r="F67" s="129"/>
      <c r="G67" s="129"/>
      <c r="H67" s="120"/>
      <c r="I67" s="130"/>
      <c r="J67" s="124"/>
      <c r="K67" s="8"/>
      <c r="M67" s="3"/>
      <c r="N67" s="3"/>
      <c r="O67" s="3"/>
      <c r="P67" s="3"/>
      <c r="Q67" s="3"/>
    </row>
    <row r="68" spans="1:17" ht="16.5" hidden="1" customHeight="1" x14ac:dyDescent="0.2">
      <c r="A68" s="135">
        <v>303</v>
      </c>
      <c r="B68" s="126" t="s">
        <v>354</v>
      </c>
      <c r="C68" s="129"/>
      <c r="D68" s="129"/>
      <c r="E68" s="129"/>
      <c r="F68" s="129"/>
      <c r="G68" s="129"/>
      <c r="H68" s="120"/>
      <c r="I68" s="130"/>
      <c r="J68" s="124"/>
      <c r="K68" s="8"/>
      <c r="M68" s="3"/>
      <c r="N68" s="3"/>
      <c r="O68" s="3"/>
      <c r="P68" s="3"/>
      <c r="Q68" s="3"/>
    </row>
    <row r="69" spans="1:17" ht="15" hidden="1" customHeight="1" x14ac:dyDescent="0.2">
      <c r="A69" s="135">
        <v>304</v>
      </c>
      <c r="B69" s="126" t="s">
        <v>338</v>
      </c>
      <c r="C69" s="127">
        <v>35001</v>
      </c>
      <c r="D69" s="127">
        <v>79534</v>
      </c>
      <c r="E69" s="127"/>
      <c r="F69" s="127"/>
      <c r="G69" s="127"/>
      <c r="H69" s="120"/>
      <c r="I69" s="123" t="e">
        <f>+E69-#REF!</f>
        <v>#REF!</v>
      </c>
      <c r="J69" s="124" t="e">
        <f>+#REF!*100/E69</f>
        <v>#REF!</v>
      </c>
      <c r="K69" s="8"/>
      <c r="M69" s="3"/>
      <c r="N69" s="3"/>
      <c r="O69" s="3"/>
      <c r="P69" s="3"/>
      <c r="Q69" s="3"/>
    </row>
    <row r="70" spans="1:17" ht="15" hidden="1" customHeight="1" x14ac:dyDescent="0.2">
      <c r="A70" s="135">
        <v>305</v>
      </c>
      <c r="B70" s="126" t="s">
        <v>357</v>
      </c>
      <c r="C70" s="127"/>
      <c r="D70" s="127"/>
      <c r="E70" s="127"/>
      <c r="F70" s="127"/>
      <c r="G70" s="127"/>
      <c r="H70" s="120"/>
      <c r="I70" s="123"/>
      <c r="J70" s="124"/>
      <c r="K70" s="8"/>
      <c r="M70" s="3"/>
      <c r="N70" s="3"/>
      <c r="O70" s="3"/>
      <c r="P70" s="3"/>
      <c r="Q70" s="3"/>
    </row>
    <row r="71" spans="1:17" ht="15" hidden="1" customHeight="1" x14ac:dyDescent="0.2">
      <c r="A71" s="135">
        <v>307</v>
      </c>
      <c r="B71" s="126" t="s">
        <v>349</v>
      </c>
      <c r="C71" s="127"/>
      <c r="D71" s="127"/>
      <c r="E71" s="127"/>
      <c r="F71" s="127"/>
      <c r="G71" s="127"/>
      <c r="H71" s="120"/>
      <c r="I71" s="123"/>
      <c r="J71" s="124" t="e">
        <f>+#REF!*100/E71</f>
        <v>#REF!</v>
      </c>
      <c r="K71" s="8"/>
      <c r="M71" s="3"/>
      <c r="N71" s="3"/>
      <c r="O71" s="3"/>
      <c r="P71" s="3"/>
      <c r="Q71" s="3"/>
    </row>
    <row r="72" spans="1:17" ht="15" hidden="1" customHeight="1" x14ac:dyDescent="0.2">
      <c r="A72" s="135">
        <v>308</v>
      </c>
      <c r="B72" s="126" t="s">
        <v>350</v>
      </c>
      <c r="C72" s="127"/>
      <c r="D72" s="127"/>
      <c r="E72" s="127"/>
      <c r="F72" s="127"/>
      <c r="G72" s="127"/>
      <c r="H72" s="120"/>
      <c r="I72" s="123"/>
      <c r="J72" s="124" t="e">
        <f>+#REF!*100/E72</f>
        <v>#REF!</v>
      </c>
      <c r="K72" s="8"/>
      <c r="M72" s="3"/>
      <c r="N72" s="3"/>
      <c r="O72" s="3"/>
      <c r="P72" s="3"/>
      <c r="Q72" s="3"/>
    </row>
    <row r="73" spans="1:17" ht="15" customHeight="1" x14ac:dyDescent="0.2">
      <c r="A73" s="144">
        <v>310</v>
      </c>
      <c r="B73" s="119" t="s">
        <v>315</v>
      </c>
      <c r="C73" s="127"/>
      <c r="D73" s="127"/>
      <c r="E73" s="120">
        <v>71387</v>
      </c>
      <c r="F73" s="120">
        <v>14278</v>
      </c>
      <c r="G73" s="120">
        <v>0</v>
      </c>
      <c r="H73" s="120">
        <f t="shared" si="1"/>
        <v>14278</v>
      </c>
      <c r="I73" s="123"/>
      <c r="J73" s="124" t="e">
        <f>+#REF!*100/E73</f>
        <v>#REF!</v>
      </c>
      <c r="K73" s="8"/>
      <c r="M73" s="3"/>
      <c r="N73" s="3"/>
      <c r="O73" s="3"/>
      <c r="P73" s="3"/>
      <c r="Q73" s="3"/>
    </row>
    <row r="74" spans="1:17" ht="14.25" customHeight="1" x14ac:dyDescent="0.2">
      <c r="A74" s="144">
        <v>320</v>
      </c>
      <c r="B74" s="133" t="s">
        <v>227</v>
      </c>
      <c r="C74" s="120">
        <v>231387</v>
      </c>
      <c r="D74" s="120">
        <v>-234093</v>
      </c>
      <c r="E74" s="120">
        <v>699336</v>
      </c>
      <c r="F74" s="120">
        <v>139868</v>
      </c>
      <c r="G74" s="120">
        <v>0</v>
      </c>
      <c r="H74" s="120">
        <f t="shared" si="1"/>
        <v>139868</v>
      </c>
      <c r="I74" s="130" t="e">
        <f>+E74-#REF!</f>
        <v>#REF!</v>
      </c>
      <c r="J74" s="124" t="e">
        <f>+#REF!*100/E74</f>
        <v>#REF!</v>
      </c>
      <c r="K74" s="9"/>
      <c r="M74" s="3"/>
      <c r="N74" s="3"/>
      <c r="O74" s="3"/>
      <c r="P74" s="3"/>
      <c r="Q74" s="3"/>
    </row>
    <row r="75" spans="1:17" ht="14.25" hidden="1" customHeight="1" x14ac:dyDescent="0.2">
      <c r="A75" s="144">
        <v>330</v>
      </c>
      <c r="B75" s="133" t="s">
        <v>322</v>
      </c>
      <c r="C75" s="120">
        <v>0</v>
      </c>
      <c r="D75" s="120">
        <v>289082</v>
      </c>
      <c r="E75" s="120"/>
      <c r="F75" s="120"/>
      <c r="G75" s="120"/>
      <c r="H75" s="120">
        <f t="shared" si="1"/>
        <v>0</v>
      </c>
      <c r="I75" s="130"/>
      <c r="J75" s="124" t="e">
        <f>+#REF!*100/#REF!</f>
        <v>#REF!</v>
      </c>
      <c r="K75" s="9"/>
      <c r="M75" s="3"/>
      <c r="N75" s="3"/>
      <c r="O75" s="3"/>
      <c r="P75" s="3"/>
      <c r="Q75" s="3"/>
    </row>
    <row r="76" spans="1:17" ht="14.25" hidden="1" customHeight="1" x14ac:dyDescent="0.2">
      <c r="A76" s="144">
        <v>340</v>
      </c>
      <c r="B76" s="133" t="s">
        <v>63</v>
      </c>
      <c r="C76" s="120"/>
      <c r="D76" s="120"/>
      <c r="E76" s="120"/>
      <c r="F76" s="120"/>
      <c r="G76" s="120"/>
      <c r="H76" s="120">
        <f t="shared" si="1"/>
        <v>0</v>
      </c>
      <c r="I76" s="130"/>
      <c r="J76" s="124"/>
      <c r="K76" s="9"/>
      <c r="M76" s="3"/>
      <c r="N76" s="3"/>
      <c r="O76" s="3"/>
      <c r="P76" s="3"/>
      <c r="Q76" s="3"/>
    </row>
    <row r="77" spans="1:17" ht="14.25" hidden="1" customHeight="1" x14ac:dyDescent="0.2">
      <c r="A77" s="144">
        <v>350</v>
      </c>
      <c r="B77" s="133" t="s">
        <v>229</v>
      </c>
      <c r="C77" s="120">
        <v>0</v>
      </c>
      <c r="D77" s="120"/>
      <c r="E77" s="120"/>
      <c r="F77" s="120"/>
      <c r="G77" s="120"/>
      <c r="H77" s="120">
        <f t="shared" ref="H77:H98" si="8">+F77-G77</f>
        <v>0</v>
      </c>
      <c r="I77" s="123" t="e">
        <f>+E77-#REF!</f>
        <v>#REF!</v>
      </c>
      <c r="J77" s="124" t="e">
        <f>+#REF!*100/E77</f>
        <v>#REF!</v>
      </c>
      <c r="K77" s="8"/>
      <c r="M77" s="3"/>
      <c r="N77" s="3"/>
      <c r="O77" s="3"/>
      <c r="P77" s="3"/>
      <c r="Q77" s="3"/>
    </row>
    <row r="78" spans="1:17" ht="12.75" x14ac:dyDescent="0.2">
      <c r="A78" s="144">
        <v>370</v>
      </c>
      <c r="B78" s="133" t="s">
        <v>230</v>
      </c>
      <c r="C78" s="120">
        <v>978130</v>
      </c>
      <c r="D78" s="120">
        <v>101650</v>
      </c>
      <c r="E78" s="120">
        <v>457383</v>
      </c>
      <c r="F78" s="120">
        <v>122378</v>
      </c>
      <c r="G78" s="120">
        <v>0</v>
      </c>
      <c r="H78" s="120">
        <f t="shared" si="8"/>
        <v>122378</v>
      </c>
      <c r="I78" s="130" t="e">
        <f>+E78-#REF!</f>
        <v>#REF!</v>
      </c>
      <c r="J78" s="124" t="e">
        <f>+#REF!*100/E78</f>
        <v>#REF!</v>
      </c>
      <c r="K78" s="8" t="s">
        <v>1</v>
      </c>
      <c r="M78" s="3"/>
      <c r="N78" s="3"/>
      <c r="O78" s="3"/>
      <c r="P78" s="3"/>
      <c r="Q78" s="3"/>
    </row>
    <row r="79" spans="1:17" ht="12.75" x14ac:dyDescent="0.2">
      <c r="A79" s="144">
        <v>380</v>
      </c>
      <c r="B79" s="133" t="s">
        <v>231</v>
      </c>
      <c r="C79" s="120">
        <v>753106</v>
      </c>
      <c r="D79" s="120">
        <v>244089</v>
      </c>
      <c r="E79" s="120">
        <v>1018401</v>
      </c>
      <c r="F79" s="120">
        <v>211880</v>
      </c>
      <c r="G79" s="120">
        <v>0</v>
      </c>
      <c r="H79" s="120">
        <f t="shared" si="8"/>
        <v>211880</v>
      </c>
      <c r="I79" s="130" t="e">
        <f>+E79-#REF!</f>
        <v>#REF!</v>
      </c>
      <c r="J79" s="124" t="e">
        <f>+#REF!*100/E79</f>
        <v>#REF!</v>
      </c>
      <c r="K79" s="8"/>
      <c r="M79" s="3"/>
      <c r="N79" s="3"/>
      <c r="O79" s="3"/>
      <c r="P79" s="3"/>
      <c r="Q79" s="3"/>
    </row>
    <row r="80" spans="1:17" ht="14.25" hidden="1" customHeight="1" x14ac:dyDescent="0.2">
      <c r="A80" s="144">
        <v>390</v>
      </c>
      <c r="B80" s="133" t="s">
        <v>298</v>
      </c>
      <c r="C80" s="120"/>
      <c r="D80" s="120">
        <v>7850</v>
      </c>
      <c r="E80" s="120"/>
      <c r="F80" s="120"/>
      <c r="G80" s="120"/>
      <c r="H80" s="120">
        <f t="shared" si="8"/>
        <v>0</v>
      </c>
      <c r="I80" s="130" t="e">
        <f>+E80-#REF!</f>
        <v>#REF!</v>
      </c>
      <c r="J80" s="124" t="e">
        <f>+#REF!*100/E80</f>
        <v>#REF!</v>
      </c>
      <c r="K80" s="8"/>
      <c r="M80" s="3"/>
      <c r="N80" s="3"/>
      <c r="O80" s="3"/>
      <c r="P80" s="3"/>
      <c r="Q80" s="3"/>
    </row>
    <row r="81" spans="1:17" ht="14.25" hidden="1" customHeight="1" x14ac:dyDescent="0.2">
      <c r="A81" s="144">
        <v>390</v>
      </c>
      <c r="B81" s="133" t="s">
        <v>342</v>
      </c>
      <c r="C81" s="120"/>
      <c r="D81" s="120"/>
      <c r="E81" s="120">
        <v>0</v>
      </c>
      <c r="F81" s="120">
        <v>0</v>
      </c>
      <c r="G81" s="120">
        <v>0</v>
      </c>
      <c r="H81" s="120">
        <f t="shared" si="8"/>
        <v>0</v>
      </c>
      <c r="I81" s="130"/>
      <c r="J81" s="124"/>
      <c r="K81" s="8"/>
      <c r="M81" s="3"/>
      <c r="N81" s="3"/>
      <c r="O81" s="3"/>
      <c r="P81" s="3"/>
      <c r="Q81" s="3"/>
    </row>
    <row r="82" spans="1:17" ht="18" hidden="1" customHeight="1" x14ac:dyDescent="0.2">
      <c r="A82" s="144">
        <v>4</v>
      </c>
      <c r="B82" s="133" t="s">
        <v>359</v>
      </c>
      <c r="C82" s="120"/>
      <c r="D82" s="120"/>
      <c r="E82" s="120">
        <f>+E83</f>
        <v>0</v>
      </c>
      <c r="F82" s="120">
        <f>+F83</f>
        <v>0</v>
      </c>
      <c r="G82" s="120">
        <f>+G83</f>
        <v>0</v>
      </c>
      <c r="H82" s="120">
        <f t="shared" si="8"/>
        <v>0</v>
      </c>
      <c r="I82" s="130"/>
      <c r="J82" s="124"/>
      <c r="K82" s="8"/>
      <c r="M82" s="3"/>
      <c r="N82" s="3"/>
      <c r="O82" s="3"/>
      <c r="P82" s="3"/>
      <c r="Q82" s="3"/>
    </row>
    <row r="83" spans="1:17" ht="12.75" hidden="1" customHeight="1" x14ac:dyDescent="0.2">
      <c r="A83" s="144">
        <v>400</v>
      </c>
      <c r="B83" s="133" t="s">
        <v>360</v>
      </c>
      <c r="C83" s="120"/>
      <c r="D83" s="120"/>
      <c r="E83" s="120">
        <v>0</v>
      </c>
      <c r="F83" s="120">
        <v>0</v>
      </c>
      <c r="G83" s="120">
        <v>0</v>
      </c>
      <c r="H83" s="120">
        <f t="shared" si="8"/>
        <v>0</v>
      </c>
      <c r="I83" s="130"/>
      <c r="J83" s="124"/>
      <c r="K83" s="8"/>
      <c r="M83" s="3"/>
      <c r="N83" s="3"/>
      <c r="O83" s="3"/>
      <c r="P83" s="3"/>
      <c r="Q83" s="3"/>
    </row>
    <row r="84" spans="1:17" ht="17.25" customHeight="1" x14ac:dyDescent="0.2">
      <c r="A84" s="144">
        <v>5</v>
      </c>
      <c r="B84" s="133" t="s">
        <v>305</v>
      </c>
      <c r="C84" s="120" t="e">
        <f>+C85+C87+#REF!</f>
        <v>#REF!</v>
      </c>
      <c r="D84" s="120">
        <f>+D85+D87</f>
        <v>248032</v>
      </c>
      <c r="E84" s="120">
        <f>+E85+E87+E89</f>
        <v>12350443</v>
      </c>
      <c r="F84" s="120">
        <f>+F85+F87+F89</f>
        <v>6675222</v>
      </c>
      <c r="G84" s="120">
        <f>+G85+G87+G89</f>
        <v>6130890</v>
      </c>
      <c r="H84" s="120">
        <f t="shared" si="8"/>
        <v>544332</v>
      </c>
      <c r="I84" s="130" t="e">
        <f>+E84-#REF!</f>
        <v>#REF!</v>
      </c>
      <c r="J84" s="124" t="e">
        <f>+#REF!*100/E84</f>
        <v>#REF!</v>
      </c>
      <c r="K84" s="8"/>
      <c r="M84" s="3"/>
      <c r="N84" s="3"/>
      <c r="O84" s="3"/>
      <c r="P84" s="3"/>
      <c r="Q84" s="3"/>
    </row>
    <row r="85" spans="1:17" ht="12" hidden="1" customHeight="1" x14ac:dyDescent="0.2">
      <c r="A85" s="144">
        <v>500</v>
      </c>
      <c r="B85" s="133" t="s">
        <v>308</v>
      </c>
      <c r="C85" s="120">
        <f>SUM(C86)</f>
        <v>0</v>
      </c>
      <c r="D85" s="133">
        <f>SUM(D86)</f>
        <v>135613</v>
      </c>
      <c r="E85" s="120">
        <f>SUM(E86)</f>
        <v>0</v>
      </c>
      <c r="F85" s="120">
        <f>SUM(F86)</f>
        <v>0</v>
      </c>
      <c r="G85" s="120">
        <f>SUM(G86)</f>
        <v>0</v>
      </c>
      <c r="H85" s="120">
        <f t="shared" si="8"/>
        <v>0</v>
      </c>
      <c r="I85" s="130" t="e">
        <f>+E85-#REF!</f>
        <v>#REF!</v>
      </c>
      <c r="J85" s="124" t="e">
        <f>+#REF!*100/E85</f>
        <v>#REF!</v>
      </c>
      <c r="K85" s="8"/>
      <c r="M85" s="3"/>
      <c r="N85" s="3"/>
      <c r="O85" s="3"/>
      <c r="P85" s="3"/>
      <c r="Q85" s="3"/>
    </row>
    <row r="86" spans="1:17" ht="15" hidden="1" customHeight="1" x14ac:dyDescent="0.2">
      <c r="A86" s="135">
        <v>502</v>
      </c>
      <c r="B86" s="128" t="s">
        <v>307</v>
      </c>
      <c r="C86" s="127">
        <v>0</v>
      </c>
      <c r="D86" s="127">
        <v>135613</v>
      </c>
      <c r="E86" s="127">
        <v>0</v>
      </c>
      <c r="F86" s="127">
        <v>0</v>
      </c>
      <c r="G86" s="127">
        <v>0</v>
      </c>
      <c r="H86" s="120">
        <f t="shared" si="8"/>
        <v>0</v>
      </c>
      <c r="I86" s="123" t="e">
        <f>+E86-#REF!</f>
        <v>#REF!</v>
      </c>
      <c r="J86" s="143" t="e">
        <f>+#REF!*100/E86</f>
        <v>#REF!</v>
      </c>
      <c r="K86" s="8"/>
      <c r="M86" s="3"/>
      <c r="N86" s="3"/>
      <c r="O86" s="3"/>
      <c r="P86" s="3"/>
      <c r="Q86" s="3"/>
    </row>
    <row r="87" spans="1:17" ht="12.75" x14ac:dyDescent="0.2">
      <c r="A87" s="144">
        <v>510</v>
      </c>
      <c r="B87" s="133" t="s">
        <v>306</v>
      </c>
      <c r="C87" s="120">
        <f>+C88</f>
        <v>23434226</v>
      </c>
      <c r="D87" s="120">
        <f t="shared" ref="D87" si="9">+D88</f>
        <v>112419</v>
      </c>
      <c r="E87" s="120">
        <f>SUM(E88)</f>
        <v>12152443</v>
      </c>
      <c r="F87" s="120">
        <f>+F88</f>
        <v>6477222</v>
      </c>
      <c r="G87" s="120">
        <v>6130890</v>
      </c>
      <c r="H87" s="120">
        <f t="shared" si="8"/>
        <v>346332</v>
      </c>
      <c r="I87" s="123" t="e">
        <f>+E87-#REF!</f>
        <v>#REF!</v>
      </c>
      <c r="J87" s="124" t="e">
        <f>+#REF!*100/E87</f>
        <v>#REF!</v>
      </c>
      <c r="K87" s="8"/>
      <c r="M87" s="3"/>
      <c r="N87" s="3"/>
      <c r="O87" s="3"/>
      <c r="P87" s="3"/>
      <c r="Q87" s="3"/>
    </row>
    <row r="88" spans="1:17" ht="12.75" x14ac:dyDescent="0.2">
      <c r="A88" s="135">
        <v>512</v>
      </c>
      <c r="B88" s="128" t="s">
        <v>307</v>
      </c>
      <c r="C88" s="127">
        <v>23434226</v>
      </c>
      <c r="D88" s="127">
        <v>112419</v>
      </c>
      <c r="E88" s="127">
        <v>12152443</v>
      </c>
      <c r="F88" s="127">
        <v>6477222</v>
      </c>
      <c r="G88" s="127">
        <v>6130890</v>
      </c>
      <c r="H88" s="120">
        <f t="shared" si="8"/>
        <v>346332</v>
      </c>
      <c r="I88" s="123" t="e">
        <f>+E88-#REF!</f>
        <v>#REF!</v>
      </c>
      <c r="J88" s="143" t="e">
        <f>+#REF!*100/E88</f>
        <v>#REF!</v>
      </c>
      <c r="K88" s="8"/>
      <c r="M88" s="3"/>
      <c r="N88" s="3"/>
      <c r="O88" s="3"/>
      <c r="P88" s="3"/>
      <c r="Q88" s="3"/>
    </row>
    <row r="89" spans="1:17" ht="18" customHeight="1" x14ac:dyDescent="0.2">
      <c r="A89" s="144">
        <v>560</v>
      </c>
      <c r="B89" s="133" t="s">
        <v>378</v>
      </c>
      <c r="C89" s="127"/>
      <c r="D89" s="127"/>
      <c r="E89" s="120">
        <f>+E90</f>
        <v>198000</v>
      </c>
      <c r="F89" s="120">
        <f>+F90</f>
        <v>198000</v>
      </c>
      <c r="G89" s="120">
        <f>+G90</f>
        <v>0</v>
      </c>
      <c r="H89" s="120">
        <f t="shared" si="8"/>
        <v>198000</v>
      </c>
      <c r="I89" s="123"/>
      <c r="J89" s="143"/>
      <c r="K89" s="8"/>
      <c r="M89" s="3"/>
      <c r="N89" s="3"/>
      <c r="O89" s="3"/>
      <c r="P89" s="3"/>
      <c r="Q89" s="3"/>
    </row>
    <row r="90" spans="1:17" ht="14.25" customHeight="1" x14ac:dyDescent="0.2">
      <c r="A90" s="135">
        <v>562</v>
      </c>
      <c r="B90" s="128" t="s">
        <v>379</v>
      </c>
      <c r="C90" s="127"/>
      <c r="D90" s="127"/>
      <c r="E90" s="127">
        <v>198000</v>
      </c>
      <c r="F90" s="127">
        <v>198000</v>
      </c>
      <c r="G90" s="127">
        <v>0</v>
      </c>
      <c r="H90" s="120">
        <f t="shared" si="8"/>
        <v>198000</v>
      </c>
      <c r="I90" s="123"/>
      <c r="J90" s="143"/>
      <c r="K90" s="8"/>
      <c r="M90" s="3"/>
      <c r="N90" s="3"/>
      <c r="O90" s="3"/>
      <c r="P90" s="3"/>
      <c r="Q90" s="3"/>
    </row>
    <row r="91" spans="1:17" ht="20.25" customHeight="1" x14ac:dyDescent="0.2">
      <c r="A91" s="118" t="s">
        <v>237</v>
      </c>
      <c r="B91" s="119" t="s">
        <v>238</v>
      </c>
      <c r="C91" s="120">
        <f>+C92+C94+C96</f>
        <v>262213</v>
      </c>
      <c r="D91" s="120">
        <f t="shared" ref="D91:I92" si="10">+D92</f>
        <v>-6360</v>
      </c>
      <c r="E91" s="120">
        <f>+E92+E94+E96</f>
        <v>185856</v>
      </c>
      <c r="F91" s="120">
        <f>+F92+F94+F96</f>
        <v>37171</v>
      </c>
      <c r="G91" s="120">
        <f>+G92+G94+G96</f>
        <v>0</v>
      </c>
      <c r="H91" s="120">
        <f t="shared" si="8"/>
        <v>37171</v>
      </c>
      <c r="I91" s="121" t="e">
        <f t="shared" si="10"/>
        <v>#REF!</v>
      </c>
      <c r="J91" s="124"/>
      <c r="K91" s="8"/>
      <c r="M91" s="3"/>
      <c r="N91" s="3"/>
      <c r="O91" s="3"/>
      <c r="P91" s="3"/>
      <c r="Q91" s="3"/>
    </row>
    <row r="92" spans="1:17" ht="14.25" customHeight="1" x14ac:dyDescent="0.2">
      <c r="A92" s="132" t="s">
        <v>242</v>
      </c>
      <c r="B92" s="133" t="s">
        <v>95</v>
      </c>
      <c r="C92" s="120">
        <f>+C93</f>
        <v>28900</v>
      </c>
      <c r="D92" s="120">
        <f t="shared" si="10"/>
        <v>-6360</v>
      </c>
      <c r="E92" s="120">
        <f>+E93</f>
        <v>28900</v>
      </c>
      <c r="F92" s="120">
        <f>+F93</f>
        <v>5780</v>
      </c>
      <c r="G92" s="120">
        <f>+G93</f>
        <v>0</v>
      </c>
      <c r="H92" s="120">
        <f t="shared" si="8"/>
        <v>5780</v>
      </c>
      <c r="I92" s="121" t="e">
        <f t="shared" si="10"/>
        <v>#REF!</v>
      </c>
      <c r="J92" s="124"/>
      <c r="K92" s="8"/>
      <c r="M92" s="3"/>
      <c r="N92" s="3"/>
      <c r="O92" s="3"/>
      <c r="P92" s="3"/>
      <c r="Q92" s="3"/>
    </row>
    <row r="93" spans="1:17" ht="15" customHeight="1" x14ac:dyDescent="0.2">
      <c r="A93" s="135">
        <v>619</v>
      </c>
      <c r="B93" s="128" t="s">
        <v>286</v>
      </c>
      <c r="C93" s="127">
        <v>28900</v>
      </c>
      <c r="D93" s="127">
        <v>-6360</v>
      </c>
      <c r="E93" s="127">
        <v>28900</v>
      </c>
      <c r="F93" s="127">
        <v>5780</v>
      </c>
      <c r="G93" s="127">
        <v>0</v>
      </c>
      <c r="H93" s="120">
        <f t="shared" si="8"/>
        <v>5780</v>
      </c>
      <c r="I93" s="123" t="e">
        <f>+E93-#REF!</f>
        <v>#REF!</v>
      </c>
      <c r="J93" s="124"/>
      <c r="K93" s="8"/>
      <c r="M93" s="3"/>
      <c r="N93" s="3"/>
      <c r="O93" s="3"/>
      <c r="P93" s="3"/>
      <c r="Q93" s="3"/>
    </row>
    <row r="94" spans="1:17" ht="14.25" customHeight="1" x14ac:dyDescent="0.2">
      <c r="A94" s="144">
        <v>620</v>
      </c>
      <c r="B94" s="133" t="s">
        <v>316</v>
      </c>
      <c r="C94" s="120">
        <f>+C95</f>
        <v>158313</v>
      </c>
      <c r="D94" s="127"/>
      <c r="E94" s="120">
        <f>+E95</f>
        <v>81956</v>
      </c>
      <c r="F94" s="120">
        <f>+F95</f>
        <v>16391</v>
      </c>
      <c r="G94" s="120">
        <f>+G95</f>
        <v>0</v>
      </c>
      <c r="H94" s="120">
        <f t="shared" si="8"/>
        <v>16391</v>
      </c>
      <c r="I94" s="123"/>
      <c r="J94" s="124"/>
      <c r="K94" s="8"/>
      <c r="M94" s="3"/>
      <c r="N94" s="3"/>
      <c r="O94" s="3"/>
      <c r="P94" s="3"/>
      <c r="Q94" s="3"/>
    </row>
    <row r="95" spans="1:17" ht="12.75" customHeight="1" x14ac:dyDescent="0.2">
      <c r="A95" s="135">
        <v>624</v>
      </c>
      <c r="B95" s="128" t="s">
        <v>317</v>
      </c>
      <c r="C95" s="127">
        <v>158313</v>
      </c>
      <c r="D95" s="127"/>
      <c r="E95" s="127">
        <v>81956</v>
      </c>
      <c r="F95" s="127">
        <v>16391</v>
      </c>
      <c r="G95" s="127">
        <v>0</v>
      </c>
      <c r="H95" s="120">
        <f t="shared" si="8"/>
        <v>16391</v>
      </c>
      <c r="I95" s="123"/>
      <c r="J95" s="124"/>
      <c r="K95" s="8"/>
      <c r="M95" s="3"/>
      <c r="N95" s="3"/>
      <c r="O95" s="3"/>
      <c r="P95" s="3"/>
      <c r="Q95" s="3"/>
    </row>
    <row r="96" spans="1:17" ht="12.75" customHeight="1" x14ac:dyDescent="0.2">
      <c r="A96" s="144">
        <v>630</v>
      </c>
      <c r="B96" s="133" t="s">
        <v>339</v>
      </c>
      <c r="C96" s="120">
        <f>+C97</f>
        <v>75000</v>
      </c>
      <c r="D96" s="120"/>
      <c r="E96" s="120">
        <f>+E97</f>
        <v>75000</v>
      </c>
      <c r="F96" s="120">
        <f>+F97</f>
        <v>15000</v>
      </c>
      <c r="G96" s="120">
        <f>+G97</f>
        <v>0</v>
      </c>
      <c r="H96" s="120">
        <f t="shared" si="8"/>
        <v>15000</v>
      </c>
      <c r="I96" s="123"/>
      <c r="J96" s="124"/>
      <c r="K96" s="8"/>
      <c r="M96" s="3"/>
      <c r="N96" s="3"/>
      <c r="O96" s="3"/>
      <c r="P96" s="3"/>
      <c r="Q96" s="3"/>
    </row>
    <row r="97" spans="1:17" ht="12.75" customHeight="1" x14ac:dyDescent="0.2">
      <c r="A97" s="135">
        <v>632</v>
      </c>
      <c r="B97" s="128" t="s">
        <v>340</v>
      </c>
      <c r="C97" s="127">
        <v>75000</v>
      </c>
      <c r="D97" s="127"/>
      <c r="E97" s="127">
        <v>75000</v>
      </c>
      <c r="F97" s="127">
        <v>15000</v>
      </c>
      <c r="G97" s="127">
        <v>0</v>
      </c>
      <c r="H97" s="120">
        <f t="shared" si="8"/>
        <v>15000</v>
      </c>
      <c r="I97" s="123"/>
      <c r="J97" s="124"/>
      <c r="K97" s="8"/>
      <c r="M97" s="3"/>
      <c r="N97" s="3"/>
      <c r="O97" s="3"/>
      <c r="P97" s="3"/>
      <c r="Q97" s="3"/>
    </row>
    <row r="98" spans="1:17" ht="23.25" customHeight="1" x14ac:dyDescent="0.2">
      <c r="A98" s="145" t="s">
        <v>1</v>
      </c>
      <c r="B98" s="146" t="s">
        <v>309</v>
      </c>
      <c r="C98" s="147" t="e">
        <f>+C91+C84+C65+C34+C17+C8</f>
        <v>#REF!</v>
      </c>
      <c r="D98" s="147" t="e">
        <f>+D91+D84+D65+D34+D17+D8</f>
        <v>#REF!</v>
      </c>
      <c r="E98" s="147">
        <f>+E91+E84+E65+E34+E17+E8+E82</f>
        <v>16480000</v>
      </c>
      <c r="F98" s="147">
        <f>+F91+F84+F65+F34+F17+F8+F82</f>
        <v>7820969</v>
      </c>
      <c r="G98" s="147">
        <f>+G91+G84+G65+G34+G17+G8+G82</f>
        <v>6284221</v>
      </c>
      <c r="H98" s="148">
        <f t="shared" si="8"/>
        <v>1536748</v>
      </c>
      <c r="I98" s="149" t="e">
        <f>+I91+I84+I65+I34+I17+I8</f>
        <v>#REF!</v>
      </c>
      <c r="J98" s="150" t="e">
        <f>+#REF!*100/E98</f>
        <v>#REF!</v>
      </c>
      <c r="K98" s="8"/>
      <c r="M98" s="3"/>
      <c r="N98" s="3"/>
      <c r="O98" s="3"/>
      <c r="P98" s="3"/>
      <c r="Q98" s="3"/>
    </row>
    <row r="99" spans="1:17" x14ac:dyDescent="0.25">
      <c r="A99" s="151"/>
      <c r="B99" s="152"/>
      <c r="C99" s="153"/>
      <c r="D99" s="153"/>
      <c r="E99" s="153"/>
      <c r="F99" s="153"/>
      <c r="G99" s="153"/>
      <c r="H99" s="153"/>
      <c r="I99" s="154"/>
      <c r="J99" s="155"/>
      <c r="K99" s="11"/>
      <c r="M99" s="3"/>
      <c r="N99" s="3"/>
      <c r="O99" s="3"/>
      <c r="P99" s="3"/>
      <c r="Q99" s="3"/>
    </row>
    <row r="100" spans="1:17" x14ac:dyDescent="0.25">
      <c r="A100" s="12"/>
      <c r="B100" s="15"/>
      <c r="M100" s="3"/>
      <c r="N100" s="3"/>
      <c r="O100" s="3"/>
      <c r="P100" s="3"/>
      <c r="Q100" s="3"/>
    </row>
    <row r="101" spans="1:17" x14ac:dyDescent="0.25">
      <c r="A101" s="12"/>
      <c r="B101" s="15"/>
      <c r="M101" s="3"/>
      <c r="N101" s="3"/>
      <c r="O101" s="3"/>
      <c r="P101" s="3"/>
      <c r="Q101" s="3"/>
    </row>
    <row r="102" spans="1:17" x14ac:dyDescent="0.25">
      <c r="A102" s="12"/>
      <c r="B102" s="15"/>
    </row>
    <row r="103" spans="1:17" x14ac:dyDescent="0.25">
      <c r="A103" s="12"/>
      <c r="B103" s="15"/>
    </row>
    <row r="104" spans="1:17" x14ac:dyDescent="0.25">
      <c r="A104" s="12"/>
      <c r="B104" s="15"/>
    </row>
    <row r="105" spans="1:17" x14ac:dyDescent="0.25">
      <c r="A105" s="12"/>
      <c r="B105" s="15"/>
    </row>
    <row r="106" spans="1:17" x14ac:dyDescent="0.25">
      <c r="A106" s="12"/>
      <c r="B106" s="15"/>
    </row>
    <row r="107" spans="1:17" x14ac:dyDescent="0.25">
      <c r="A107" s="12"/>
      <c r="B107" s="15"/>
    </row>
    <row r="108" spans="1:17" x14ac:dyDescent="0.25">
      <c r="A108" s="12"/>
      <c r="B108" s="15"/>
    </row>
    <row r="109" spans="1:17" x14ac:dyDescent="0.25">
      <c r="A109" s="12"/>
      <c r="B109" s="15"/>
    </row>
    <row r="110" spans="1:17" x14ac:dyDescent="0.25">
      <c r="A110" s="12"/>
      <c r="B110" s="15"/>
    </row>
    <row r="111" spans="1:17" x14ac:dyDescent="0.25">
      <c r="A111" s="12"/>
      <c r="B111" s="15"/>
    </row>
    <row r="112" spans="1:17" x14ac:dyDescent="0.25">
      <c r="A112" s="12"/>
      <c r="B112" s="15"/>
    </row>
    <row r="113" spans="1:2" x14ac:dyDescent="0.25">
      <c r="A113" s="12"/>
      <c r="B113" s="15"/>
    </row>
    <row r="114" spans="1:2" x14ac:dyDescent="0.25">
      <c r="A114" s="12"/>
      <c r="B114" s="15"/>
    </row>
    <row r="115" spans="1:2" x14ac:dyDescent="0.25">
      <c r="A115" s="12"/>
      <c r="B115" s="15"/>
    </row>
    <row r="116" spans="1:2" x14ac:dyDescent="0.25">
      <c r="A116" s="12"/>
      <c r="B116" s="15"/>
    </row>
    <row r="117" spans="1:2" x14ac:dyDescent="0.25">
      <c r="A117" s="12"/>
      <c r="B117" s="15"/>
    </row>
    <row r="118" spans="1:2" x14ac:dyDescent="0.25">
      <c r="A118" s="12"/>
      <c r="B118" s="15"/>
    </row>
    <row r="119" spans="1:2" x14ac:dyDescent="0.25">
      <c r="A119" s="12"/>
      <c r="B119" s="15"/>
    </row>
    <row r="120" spans="1:2" x14ac:dyDescent="0.25">
      <c r="A120" s="12"/>
      <c r="B120" s="15"/>
    </row>
    <row r="121" spans="1:2" x14ac:dyDescent="0.25">
      <c r="A121" s="248"/>
      <c r="B121" s="15"/>
    </row>
    <row r="122" spans="1:2" x14ac:dyDescent="0.25">
      <c r="A122" s="248"/>
      <c r="B122" s="15"/>
    </row>
    <row r="123" spans="1:2" x14ac:dyDescent="0.25">
      <c r="A123" s="12"/>
      <c r="B123" s="15"/>
    </row>
    <row r="124" spans="1:2" x14ac:dyDescent="0.25">
      <c r="A124" s="12"/>
      <c r="B124" s="15"/>
    </row>
    <row r="125" spans="1:2" x14ac:dyDescent="0.25">
      <c r="A125" s="16"/>
      <c r="B125" s="15"/>
    </row>
    <row r="126" spans="1:2" x14ac:dyDescent="0.25">
      <c r="A126" s="16"/>
      <c r="B126" s="15"/>
    </row>
    <row r="127" spans="1:2" x14ac:dyDescent="0.25">
      <c r="A127" s="16"/>
      <c r="B127" s="15"/>
    </row>
    <row r="128" spans="1:2" x14ac:dyDescent="0.25">
      <c r="A128" s="16"/>
      <c r="B128" s="15"/>
    </row>
    <row r="129" spans="1:9" ht="14.25" thickBot="1" x14ac:dyDescent="0.3">
      <c r="A129" s="12"/>
      <c r="B129" s="15"/>
    </row>
    <row r="130" spans="1:9" ht="14.25" thickTop="1" x14ac:dyDescent="0.25">
      <c r="A130" s="12"/>
      <c r="B130" s="13"/>
      <c r="C130" s="17"/>
      <c r="D130" s="10"/>
      <c r="E130" s="10"/>
      <c r="F130" s="10"/>
      <c r="G130" s="10"/>
      <c r="H130" s="10"/>
      <c r="I130" s="14"/>
    </row>
    <row r="131" spans="1:9" x14ac:dyDescent="0.25">
      <c r="A131" s="4"/>
      <c r="B131" s="2"/>
      <c r="C131" s="4"/>
      <c r="D131" s="4"/>
      <c r="E131" s="4"/>
      <c r="F131" s="4"/>
      <c r="G131" s="4"/>
      <c r="H131" s="4"/>
      <c r="I131" s="18"/>
    </row>
    <row r="132" spans="1:9" x14ac:dyDescent="0.25">
      <c r="A132" s="6"/>
      <c r="B132" s="19"/>
      <c r="C132" s="4"/>
      <c r="D132" s="4"/>
      <c r="E132" s="4"/>
      <c r="F132" s="6"/>
      <c r="G132" s="6"/>
      <c r="H132" s="6"/>
      <c r="I132" s="18"/>
    </row>
    <row r="133" spans="1:9" x14ac:dyDescent="0.25">
      <c r="A133" s="6"/>
      <c r="B133" s="19"/>
      <c r="C133" s="4"/>
      <c r="D133" s="4"/>
      <c r="E133" s="4"/>
      <c r="F133" s="6"/>
      <c r="G133" s="6"/>
      <c r="H133" s="6"/>
      <c r="I133" s="18"/>
    </row>
    <row r="134" spans="1:9" x14ac:dyDescent="0.25">
      <c r="A134" s="6"/>
      <c r="B134" s="19"/>
      <c r="C134" s="4"/>
      <c r="D134" s="4"/>
      <c r="E134" s="4"/>
      <c r="F134" s="6"/>
      <c r="G134" s="6"/>
      <c r="H134" s="6"/>
      <c r="I134" s="18"/>
    </row>
    <row r="135" spans="1:9" x14ac:dyDescent="0.25">
      <c r="A135" s="6"/>
      <c r="B135" s="19"/>
      <c r="C135" s="4"/>
      <c r="D135" s="4"/>
      <c r="E135" s="4"/>
      <c r="F135" s="6"/>
      <c r="G135" s="6"/>
      <c r="H135" s="6"/>
      <c r="I135" s="18"/>
    </row>
    <row r="136" spans="1:9" x14ac:dyDescent="0.25">
      <c r="A136" s="6"/>
      <c r="B136" s="19"/>
      <c r="C136" s="4"/>
      <c r="D136" s="4"/>
      <c r="E136" s="4"/>
      <c r="F136" s="6"/>
      <c r="G136" s="6"/>
      <c r="H136" s="6"/>
      <c r="I136" s="18"/>
    </row>
    <row r="137" spans="1:9" x14ac:dyDescent="0.25">
      <c r="A137" s="6"/>
      <c r="B137" s="19"/>
      <c r="C137" s="4"/>
      <c r="D137" s="4"/>
      <c r="E137" s="4"/>
      <c r="F137" s="6"/>
      <c r="G137" s="6"/>
      <c r="H137" s="6"/>
      <c r="I137" s="18"/>
    </row>
    <row r="138" spans="1:9" x14ac:dyDescent="0.25">
      <c r="A138" s="6"/>
      <c r="B138" s="19"/>
      <c r="C138" s="4"/>
      <c r="D138" s="4"/>
      <c r="E138" s="4"/>
      <c r="F138" s="6"/>
      <c r="G138" s="6"/>
      <c r="H138" s="6"/>
      <c r="I138" s="18"/>
    </row>
    <row r="139" spans="1:9" x14ac:dyDescent="0.25">
      <c r="A139" s="6"/>
      <c r="B139" s="19"/>
      <c r="C139" s="4"/>
      <c r="D139" s="4"/>
      <c r="E139" s="4"/>
      <c r="F139" s="6"/>
      <c r="G139" s="6"/>
      <c r="H139" s="6"/>
      <c r="I139" s="18"/>
    </row>
    <row r="140" spans="1:9" x14ac:dyDescent="0.25">
      <c r="A140" s="6"/>
      <c r="B140" s="19"/>
      <c r="C140" s="4"/>
      <c r="D140" s="4"/>
      <c r="E140" s="4"/>
      <c r="F140" s="6"/>
      <c r="G140" s="6"/>
      <c r="H140" s="6"/>
      <c r="I140" s="18"/>
    </row>
    <row r="141" spans="1:9" x14ac:dyDescent="0.25">
      <c r="A141" s="6"/>
      <c r="B141" s="19"/>
      <c r="C141" s="4"/>
      <c r="D141" s="4"/>
      <c r="E141" s="4"/>
      <c r="F141" s="6"/>
      <c r="G141" s="6"/>
      <c r="H141" s="6"/>
      <c r="I141" s="18"/>
    </row>
    <row r="142" spans="1:9" x14ac:dyDescent="0.25">
      <c r="A142" s="6"/>
      <c r="B142" s="19"/>
      <c r="C142" s="4"/>
      <c r="D142" s="4"/>
      <c r="E142" s="4"/>
      <c r="F142" s="6"/>
      <c r="G142" s="6"/>
      <c r="H142" s="6"/>
      <c r="I142" s="18"/>
    </row>
    <row r="143" spans="1:9" x14ac:dyDescent="0.25">
      <c r="A143" s="6"/>
      <c r="B143" s="19"/>
      <c r="C143" s="4"/>
      <c r="D143" s="4"/>
      <c r="E143" s="4"/>
      <c r="F143" s="6"/>
      <c r="G143" s="6"/>
      <c r="H143" s="6"/>
      <c r="I143" s="18"/>
    </row>
    <row r="144" spans="1:9" x14ac:dyDescent="0.25">
      <c r="A144" s="6"/>
      <c r="B144" s="19"/>
      <c r="C144" s="4"/>
      <c r="D144" s="4"/>
      <c r="E144" s="4"/>
      <c r="F144" s="6"/>
      <c r="G144" s="6"/>
      <c r="H144" s="6"/>
      <c r="I144" s="18"/>
    </row>
    <row r="145" spans="1:12" x14ac:dyDescent="0.25">
      <c r="A145" s="6"/>
      <c r="B145" s="19"/>
      <c r="C145" s="4"/>
      <c r="D145" s="4"/>
      <c r="E145" s="4"/>
      <c r="F145" s="6"/>
      <c r="G145" s="6"/>
      <c r="H145" s="6"/>
      <c r="I145" s="18"/>
    </row>
    <row r="146" spans="1:12" x14ac:dyDescent="0.25">
      <c r="A146" s="6"/>
      <c r="B146" s="19"/>
      <c r="C146" s="4"/>
      <c r="D146" s="4"/>
      <c r="E146" s="4"/>
      <c r="F146" s="6"/>
      <c r="G146" s="6"/>
      <c r="H146" s="6"/>
      <c r="I146" s="18"/>
    </row>
    <row r="147" spans="1:12" x14ac:dyDescent="0.25">
      <c r="A147" s="6"/>
      <c r="B147" s="19"/>
      <c r="C147" s="4"/>
      <c r="D147" s="4"/>
      <c r="E147" s="4"/>
      <c r="F147" s="6"/>
      <c r="G147" s="6"/>
      <c r="H147" s="6"/>
      <c r="I147" s="18"/>
    </row>
    <row r="148" spans="1:12" x14ac:dyDescent="0.25">
      <c r="A148" s="6"/>
      <c r="B148" s="19"/>
      <c r="C148" s="4"/>
      <c r="D148" s="4"/>
      <c r="E148" s="4"/>
      <c r="F148" s="6"/>
      <c r="G148" s="6"/>
      <c r="H148" s="6"/>
      <c r="I148" s="18"/>
    </row>
    <row r="149" spans="1:12" x14ac:dyDescent="0.25">
      <c r="A149" s="6"/>
      <c r="B149" s="19"/>
      <c r="C149" s="4"/>
      <c r="D149" s="4"/>
      <c r="E149" s="4"/>
      <c r="F149" s="6"/>
      <c r="G149" s="6"/>
      <c r="H149" s="6"/>
      <c r="I149" s="18"/>
    </row>
    <row r="150" spans="1:12" x14ac:dyDescent="0.25">
      <c r="A150" s="6"/>
      <c r="B150" s="19"/>
      <c r="C150" s="4"/>
      <c r="D150" s="4"/>
      <c r="E150" s="4"/>
      <c r="F150" s="6"/>
      <c r="G150" s="6"/>
      <c r="H150" s="6"/>
      <c r="I150" s="18"/>
    </row>
    <row r="151" spans="1:12" x14ac:dyDescent="0.25">
      <c r="A151" s="6"/>
      <c r="B151" s="19"/>
      <c r="C151" s="6"/>
      <c r="D151" s="4"/>
      <c r="E151" s="6"/>
      <c r="F151" s="6"/>
      <c r="G151" s="6"/>
      <c r="H151" s="6"/>
      <c r="I151" s="18"/>
    </row>
    <row r="152" spans="1:12" x14ac:dyDescent="0.25">
      <c r="A152" s="6"/>
      <c r="B152" s="19"/>
      <c r="C152" s="6"/>
      <c r="D152" s="4"/>
      <c r="E152" s="6"/>
      <c r="F152" s="6"/>
      <c r="G152" s="6"/>
      <c r="H152" s="6"/>
      <c r="I152" s="18"/>
      <c r="J152" s="24"/>
      <c r="K152" s="8" t="s">
        <v>1</v>
      </c>
      <c r="L152" s="21"/>
    </row>
    <row r="153" spans="1:12" x14ac:dyDescent="0.25">
      <c r="A153" s="6"/>
      <c r="B153" s="19"/>
      <c r="C153" s="6"/>
      <c r="D153" s="4"/>
      <c r="E153" s="6"/>
      <c r="F153" s="6"/>
      <c r="G153" s="6"/>
      <c r="H153" s="6"/>
      <c r="I153" s="18"/>
      <c r="J153" s="24"/>
      <c r="K153" s="8" t="s">
        <v>1</v>
      </c>
      <c r="L153" s="21"/>
    </row>
    <row r="154" spans="1:12" x14ac:dyDescent="0.25">
      <c r="A154" s="6"/>
      <c r="B154" s="19"/>
      <c r="C154" s="6"/>
      <c r="D154" s="4"/>
      <c r="E154" s="6"/>
      <c r="F154" s="6"/>
      <c r="G154" s="6"/>
      <c r="H154" s="6"/>
      <c r="I154" s="18"/>
      <c r="J154" s="24"/>
      <c r="K154" s="8" t="s">
        <v>1</v>
      </c>
      <c r="L154" s="21"/>
    </row>
    <row r="155" spans="1:12" x14ac:dyDescent="0.25">
      <c r="A155" s="6"/>
      <c r="B155" s="19"/>
      <c r="C155" s="6"/>
      <c r="D155" s="4"/>
      <c r="E155" s="6"/>
      <c r="F155" s="6"/>
      <c r="G155" s="6"/>
      <c r="H155" s="6"/>
      <c r="I155" s="18"/>
      <c r="J155" s="24"/>
      <c r="K155" s="8" t="s">
        <v>1</v>
      </c>
      <c r="L155" s="21"/>
    </row>
    <row r="156" spans="1:12" x14ac:dyDescent="0.25">
      <c r="A156" s="6"/>
      <c r="B156" s="19"/>
      <c r="C156" s="6"/>
      <c r="D156" s="4"/>
      <c r="E156" s="6"/>
      <c r="F156" s="6"/>
      <c r="G156" s="6"/>
      <c r="H156" s="6"/>
      <c r="I156" s="18"/>
      <c r="J156" s="24"/>
      <c r="K156" s="8" t="s">
        <v>1</v>
      </c>
      <c r="L156" s="21"/>
    </row>
    <row r="157" spans="1:12" x14ac:dyDescent="0.25">
      <c r="A157" s="6"/>
      <c r="B157" s="19"/>
      <c r="C157" s="6"/>
      <c r="D157" s="4"/>
      <c r="E157" s="6"/>
      <c r="F157" s="6"/>
      <c r="G157" s="6"/>
      <c r="H157" s="6"/>
      <c r="I157" s="18"/>
      <c r="J157" s="24"/>
      <c r="K157" s="8" t="s">
        <v>1</v>
      </c>
      <c r="L157" s="21"/>
    </row>
    <row r="158" spans="1:12" x14ac:dyDescent="0.25">
      <c r="A158" s="6"/>
      <c r="B158" s="19"/>
      <c r="C158" s="6"/>
      <c r="D158" s="4"/>
      <c r="E158" s="6"/>
      <c r="F158" s="6"/>
      <c r="G158" s="6"/>
      <c r="H158" s="6"/>
      <c r="I158" s="18"/>
      <c r="J158" s="24"/>
      <c r="K158" s="8" t="s">
        <v>1</v>
      </c>
      <c r="L158" s="21"/>
    </row>
    <row r="159" spans="1:12" x14ac:dyDescent="0.25">
      <c r="A159" s="6"/>
      <c r="B159" s="19"/>
      <c r="C159" s="6"/>
      <c r="D159" s="4"/>
      <c r="E159" s="6"/>
      <c r="F159" s="6"/>
      <c r="G159" s="6"/>
      <c r="H159" s="6"/>
      <c r="I159" s="18"/>
      <c r="J159" s="24"/>
      <c r="K159" s="8" t="s">
        <v>1</v>
      </c>
      <c r="L159" s="21"/>
    </row>
    <row r="160" spans="1:12" x14ac:dyDescent="0.25">
      <c r="A160" s="6"/>
      <c r="B160" s="19"/>
      <c r="C160" s="6"/>
      <c r="D160" s="4"/>
      <c r="E160" s="6"/>
      <c r="F160" s="6"/>
      <c r="G160" s="6"/>
      <c r="H160" s="6"/>
      <c r="I160" s="18"/>
      <c r="J160" s="24"/>
      <c r="K160" s="8" t="s">
        <v>1</v>
      </c>
      <c r="L160" s="21"/>
    </row>
    <row r="161" spans="1:12" x14ac:dyDescent="0.25">
      <c r="A161" s="6"/>
      <c r="B161" s="19"/>
      <c r="C161" s="6"/>
      <c r="D161" s="4"/>
      <c r="E161" s="6"/>
      <c r="F161" s="6"/>
      <c r="G161" s="6"/>
      <c r="H161" s="6"/>
      <c r="I161" s="20"/>
      <c r="J161" s="24"/>
      <c r="K161" s="8" t="s">
        <v>1</v>
      </c>
      <c r="L161" s="21"/>
    </row>
    <row r="162" spans="1:12" x14ac:dyDescent="0.25">
      <c r="A162" s="6"/>
      <c r="B162" s="19"/>
      <c r="C162" s="6"/>
      <c r="D162" s="4"/>
      <c r="E162" s="6"/>
      <c r="F162" s="6"/>
      <c r="G162" s="6"/>
      <c r="H162" s="6"/>
      <c r="I162" s="20"/>
      <c r="J162" s="24"/>
      <c r="K162" s="8" t="s">
        <v>1</v>
      </c>
      <c r="L162" s="21"/>
    </row>
    <row r="163" spans="1:12" x14ac:dyDescent="0.25">
      <c r="A163" s="6"/>
      <c r="B163" s="19"/>
      <c r="C163" s="6"/>
      <c r="D163" s="4"/>
      <c r="E163" s="6"/>
      <c r="F163" s="6"/>
      <c r="G163" s="6"/>
      <c r="H163" s="6"/>
      <c r="I163" s="20"/>
      <c r="J163" s="24"/>
      <c r="K163" s="8" t="s">
        <v>1</v>
      </c>
      <c r="L163" s="21"/>
    </row>
    <row r="164" spans="1:12" x14ac:dyDescent="0.25">
      <c r="A164" s="6"/>
      <c r="B164" s="19"/>
      <c r="C164" s="6"/>
      <c r="D164" s="4"/>
      <c r="E164" s="6"/>
      <c r="F164" s="6"/>
      <c r="G164" s="6"/>
      <c r="H164" s="6"/>
      <c r="I164" s="20"/>
      <c r="J164" s="24"/>
      <c r="K164" s="8" t="s">
        <v>1</v>
      </c>
      <c r="L164" s="21"/>
    </row>
    <row r="165" spans="1:12" x14ac:dyDescent="0.25">
      <c r="A165" s="6"/>
      <c r="B165" s="19"/>
      <c r="C165" s="6"/>
      <c r="D165" s="4"/>
      <c r="E165" s="6"/>
      <c r="F165" s="6"/>
      <c r="G165" s="6"/>
      <c r="H165" s="6"/>
      <c r="I165" s="20"/>
      <c r="J165" s="24"/>
      <c r="K165" s="8" t="s">
        <v>1</v>
      </c>
      <c r="L165" s="21"/>
    </row>
    <row r="166" spans="1:12" x14ac:dyDescent="0.25">
      <c r="A166" s="6"/>
      <c r="B166" s="19"/>
      <c r="C166" s="6"/>
      <c r="D166" s="4"/>
      <c r="E166" s="6"/>
      <c r="F166" s="6"/>
      <c r="G166" s="6"/>
      <c r="H166" s="6"/>
      <c r="I166" s="20"/>
      <c r="J166" s="24"/>
      <c r="K166" s="8" t="s">
        <v>1</v>
      </c>
      <c r="L166" s="21"/>
    </row>
    <row r="167" spans="1:12" x14ac:dyDescent="0.25">
      <c r="A167" s="6"/>
      <c r="B167" s="19"/>
      <c r="C167" s="6"/>
      <c r="D167" s="4"/>
      <c r="E167" s="6"/>
      <c r="F167" s="6"/>
      <c r="G167" s="6"/>
      <c r="H167" s="6"/>
      <c r="I167" s="20"/>
      <c r="J167" s="24"/>
      <c r="K167" s="8" t="s">
        <v>1</v>
      </c>
      <c r="L167" s="21"/>
    </row>
    <row r="168" spans="1:12" x14ac:dyDescent="0.25">
      <c r="B168" s="15"/>
      <c r="D168" s="3"/>
      <c r="I168" s="8"/>
      <c r="J168" s="25"/>
      <c r="K168" s="8" t="s">
        <v>1</v>
      </c>
      <c r="L168" s="21"/>
    </row>
    <row r="169" spans="1:12" x14ac:dyDescent="0.25">
      <c r="B169" s="15"/>
      <c r="D169" s="3"/>
      <c r="I169" s="8"/>
      <c r="J169" s="25"/>
      <c r="K169" s="8" t="s">
        <v>1</v>
      </c>
      <c r="L169" s="21"/>
    </row>
    <row r="170" spans="1:12" x14ac:dyDescent="0.25">
      <c r="B170" s="15"/>
      <c r="D170" s="3"/>
      <c r="I170" s="8"/>
      <c r="J170" s="25"/>
      <c r="K170" s="8" t="s">
        <v>1</v>
      </c>
      <c r="L170" s="21"/>
    </row>
    <row r="171" spans="1:12" x14ac:dyDescent="0.25">
      <c r="B171" s="15"/>
      <c r="D171" s="3"/>
      <c r="I171" s="8"/>
      <c r="J171" s="25"/>
      <c r="K171" s="8" t="s">
        <v>1</v>
      </c>
      <c r="L171" s="21"/>
    </row>
    <row r="172" spans="1:12" x14ac:dyDescent="0.25">
      <c r="B172" s="15"/>
      <c r="D172" s="3"/>
      <c r="I172" s="8"/>
      <c r="J172" s="25"/>
      <c r="K172" s="8" t="s">
        <v>1</v>
      </c>
      <c r="L172" s="21"/>
    </row>
    <row r="173" spans="1:12" x14ac:dyDescent="0.25">
      <c r="B173" s="15"/>
      <c r="D173" s="3"/>
      <c r="I173" s="8"/>
      <c r="J173" s="25"/>
      <c r="K173" s="8" t="s">
        <v>1</v>
      </c>
      <c r="L173" s="21"/>
    </row>
    <row r="174" spans="1:12" x14ac:dyDescent="0.25">
      <c r="B174" s="15"/>
      <c r="D174" s="3"/>
      <c r="I174" s="8"/>
      <c r="J174" s="25"/>
      <c r="K174" s="8" t="s">
        <v>1</v>
      </c>
      <c r="L174" s="21"/>
    </row>
    <row r="175" spans="1:12" x14ac:dyDescent="0.25">
      <c r="B175" s="15"/>
      <c r="D175" s="3"/>
      <c r="I175" s="8"/>
      <c r="J175" s="25"/>
      <c r="K175" s="8" t="s">
        <v>1</v>
      </c>
      <c r="L175" s="21"/>
    </row>
    <row r="176" spans="1:12" x14ac:dyDescent="0.25">
      <c r="B176" s="15"/>
      <c r="D176" s="3"/>
      <c r="I176" s="8"/>
      <c r="J176" s="25"/>
      <c r="K176" s="8" t="s">
        <v>1</v>
      </c>
      <c r="L176" s="21"/>
    </row>
    <row r="177" spans="2:12" x14ac:dyDescent="0.25">
      <c r="B177" s="15"/>
      <c r="D177" s="3"/>
      <c r="I177" s="8"/>
      <c r="J177" s="25"/>
      <c r="K177" s="8" t="s">
        <v>1</v>
      </c>
      <c r="L177" s="21"/>
    </row>
    <row r="178" spans="2:12" x14ac:dyDescent="0.25">
      <c r="B178" s="15"/>
      <c r="D178" s="3"/>
      <c r="I178" s="8"/>
      <c r="J178" s="25"/>
      <c r="K178" s="8" t="s">
        <v>1</v>
      </c>
      <c r="L178" s="21"/>
    </row>
    <row r="179" spans="2:12" x14ac:dyDescent="0.25">
      <c r="B179" s="15"/>
      <c r="D179" s="3"/>
      <c r="I179" s="8"/>
      <c r="J179" s="25"/>
      <c r="K179" s="8" t="s">
        <v>1</v>
      </c>
      <c r="L179" s="21"/>
    </row>
    <row r="180" spans="2:12" x14ac:dyDescent="0.25">
      <c r="B180" s="15"/>
      <c r="D180" s="3"/>
      <c r="I180" s="8"/>
      <c r="J180" s="25"/>
      <c r="K180" s="8" t="s">
        <v>1</v>
      </c>
      <c r="L180" s="21"/>
    </row>
    <row r="181" spans="2:12" x14ac:dyDescent="0.25">
      <c r="B181" s="15"/>
      <c r="D181" s="3"/>
      <c r="I181" s="8"/>
      <c r="J181" s="25"/>
      <c r="K181" s="8" t="s">
        <v>1</v>
      </c>
      <c r="L181" s="21"/>
    </row>
    <row r="182" spans="2:12" x14ac:dyDescent="0.25">
      <c r="B182" s="15"/>
      <c r="D182" s="3"/>
      <c r="I182" s="8"/>
      <c r="J182" s="25"/>
      <c r="K182" s="8" t="s">
        <v>1</v>
      </c>
      <c r="L182" s="21"/>
    </row>
    <row r="183" spans="2:12" x14ac:dyDescent="0.25">
      <c r="B183" s="15"/>
      <c r="D183" s="3"/>
      <c r="I183" s="8"/>
      <c r="J183" s="25"/>
      <c r="K183" s="8" t="s">
        <v>1</v>
      </c>
      <c r="L183" s="21"/>
    </row>
    <row r="184" spans="2:12" x14ac:dyDescent="0.25">
      <c r="B184" s="15"/>
      <c r="D184" s="3"/>
      <c r="I184" s="8"/>
      <c r="J184" s="25"/>
      <c r="K184" s="8" t="s">
        <v>1</v>
      </c>
      <c r="L184" s="21"/>
    </row>
    <row r="185" spans="2:12" x14ac:dyDescent="0.25">
      <c r="B185" s="15"/>
      <c r="D185" s="3"/>
      <c r="I185" s="8"/>
      <c r="J185" s="25"/>
      <c r="K185" s="8" t="s">
        <v>1</v>
      </c>
      <c r="L185" s="21"/>
    </row>
    <row r="186" spans="2:12" x14ac:dyDescent="0.25">
      <c r="B186" s="15"/>
      <c r="D186" s="3"/>
      <c r="I186" s="8"/>
      <c r="J186" s="25"/>
      <c r="K186" s="8" t="s">
        <v>1</v>
      </c>
      <c r="L186" s="21"/>
    </row>
    <row r="187" spans="2:12" x14ac:dyDescent="0.25">
      <c r="B187" s="15"/>
      <c r="D187" s="3"/>
      <c r="I187" s="8"/>
      <c r="J187" s="25"/>
      <c r="K187" s="8" t="s">
        <v>1</v>
      </c>
      <c r="L187" s="22"/>
    </row>
    <row r="188" spans="2:12" x14ac:dyDescent="0.25">
      <c r="B188" s="15"/>
      <c r="D188" s="3"/>
      <c r="I188" s="8"/>
      <c r="J188" s="25"/>
      <c r="K188" s="8" t="s">
        <v>1</v>
      </c>
      <c r="L188" s="22"/>
    </row>
    <row r="189" spans="2:12" x14ac:dyDescent="0.25">
      <c r="B189" s="15"/>
      <c r="D189" s="3"/>
      <c r="I189" s="8"/>
      <c r="J189" s="25"/>
      <c r="K189" s="8" t="s">
        <v>1</v>
      </c>
      <c r="L189" s="22"/>
    </row>
    <row r="190" spans="2:12" x14ac:dyDescent="0.25">
      <c r="B190" s="15"/>
      <c r="D190" s="3"/>
      <c r="I190" s="8"/>
      <c r="J190" s="25"/>
      <c r="K190" s="8" t="s">
        <v>1</v>
      </c>
      <c r="L190" s="22"/>
    </row>
    <row r="191" spans="2:12" x14ac:dyDescent="0.25">
      <c r="B191" s="15"/>
      <c r="D191" s="3"/>
      <c r="I191" s="8"/>
      <c r="J191" s="25"/>
      <c r="K191" s="8" t="s">
        <v>1</v>
      </c>
      <c r="L191" s="22"/>
    </row>
    <row r="192" spans="2:12" x14ac:dyDescent="0.25">
      <c r="B192" s="15"/>
      <c r="D192" s="3"/>
      <c r="I192" s="8"/>
      <c r="J192" s="25"/>
      <c r="K192" s="8" t="s">
        <v>1</v>
      </c>
      <c r="L192" s="22"/>
    </row>
    <row r="193" spans="2:12" x14ac:dyDescent="0.25">
      <c r="B193" s="15"/>
      <c r="D193" s="3"/>
      <c r="I193" s="8"/>
      <c r="J193" s="25"/>
      <c r="K193" s="8" t="s">
        <v>1</v>
      </c>
      <c r="L193" s="22"/>
    </row>
    <row r="194" spans="2:12" x14ac:dyDescent="0.25">
      <c r="B194" s="15"/>
      <c r="D194" s="3"/>
      <c r="I194" s="8"/>
      <c r="J194" s="25"/>
      <c r="K194" s="8" t="s">
        <v>1</v>
      </c>
      <c r="L194" s="22"/>
    </row>
    <row r="195" spans="2:12" x14ac:dyDescent="0.25">
      <c r="B195" s="15"/>
      <c r="D195" s="3"/>
      <c r="I195" s="8"/>
      <c r="J195" s="25"/>
      <c r="K195" s="8" t="s">
        <v>1</v>
      </c>
      <c r="L195" s="22"/>
    </row>
    <row r="196" spans="2:12" x14ac:dyDescent="0.25">
      <c r="B196" s="15"/>
      <c r="D196" s="3"/>
      <c r="I196" s="8"/>
      <c r="J196" s="25"/>
      <c r="K196" s="8" t="s">
        <v>1</v>
      </c>
      <c r="L196" s="22"/>
    </row>
    <row r="197" spans="2:12" x14ac:dyDescent="0.25">
      <c r="B197" s="15"/>
      <c r="D197" s="3"/>
      <c r="I197" s="8"/>
      <c r="J197" s="25"/>
      <c r="K197" s="8" t="s">
        <v>1</v>
      </c>
      <c r="L197" s="22"/>
    </row>
    <row r="198" spans="2:12" x14ac:dyDescent="0.25">
      <c r="B198" s="15"/>
      <c r="D198" s="3"/>
      <c r="I198" s="8"/>
      <c r="J198" s="25"/>
      <c r="K198" s="8" t="s">
        <v>1</v>
      </c>
      <c r="L198" s="22"/>
    </row>
    <row r="199" spans="2:12" x14ac:dyDescent="0.25">
      <c r="B199" s="15"/>
      <c r="D199" s="3"/>
      <c r="I199" s="8"/>
      <c r="J199" s="25"/>
      <c r="K199" s="8" t="s">
        <v>1</v>
      </c>
      <c r="L199" s="22"/>
    </row>
    <row r="200" spans="2:12" x14ac:dyDescent="0.25">
      <c r="B200" s="15"/>
      <c r="D200" s="3"/>
      <c r="I200" s="8"/>
      <c r="J200" s="25"/>
      <c r="K200" s="8" t="s">
        <v>1</v>
      </c>
      <c r="L200" s="22"/>
    </row>
    <row r="201" spans="2:12" x14ac:dyDescent="0.25">
      <c r="B201" s="15"/>
      <c r="D201" s="3"/>
      <c r="I201" s="8"/>
      <c r="J201" s="25"/>
      <c r="K201" s="8" t="s">
        <v>1</v>
      </c>
      <c r="L201" s="22"/>
    </row>
    <row r="202" spans="2:12" x14ac:dyDescent="0.25">
      <c r="B202" s="15"/>
      <c r="D202" s="3"/>
      <c r="I202" s="8"/>
      <c r="J202" s="25"/>
      <c r="K202" s="8" t="s">
        <v>1</v>
      </c>
      <c r="L202" s="22"/>
    </row>
    <row r="203" spans="2:12" x14ac:dyDescent="0.25">
      <c r="B203" s="15"/>
      <c r="D203" s="3"/>
      <c r="I203" s="8"/>
      <c r="J203" s="25"/>
      <c r="K203" s="8" t="s">
        <v>1</v>
      </c>
      <c r="L203" s="22"/>
    </row>
    <row r="204" spans="2:12" x14ac:dyDescent="0.25">
      <c r="B204" s="15"/>
      <c r="D204" s="3"/>
      <c r="I204" s="8"/>
      <c r="J204" s="25"/>
      <c r="K204" s="8" t="s">
        <v>1</v>
      </c>
      <c r="L204" s="22"/>
    </row>
    <row r="205" spans="2:12" x14ac:dyDescent="0.25">
      <c r="B205" s="15"/>
      <c r="D205" s="3"/>
      <c r="I205" s="8"/>
      <c r="J205" s="25"/>
      <c r="K205" s="8" t="s">
        <v>1</v>
      </c>
      <c r="L205" s="22"/>
    </row>
    <row r="206" spans="2:12" x14ac:dyDescent="0.25">
      <c r="B206" s="15"/>
      <c r="D206" s="3"/>
      <c r="I206" s="8"/>
      <c r="J206" s="25"/>
      <c r="K206" s="8" t="s">
        <v>1</v>
      </c>
      <c r="L206" s="22"/>
    </row>
    <row r="207" spans="2:12" x14ac:dyDescent="0.25">
      <c r="B207" s="15"/>
      <c r="D207" s="3"/>
      <c r="I207" s="8"/>
      <c r="J207" s="25"/>
      <c r="K207" s="8" t="s">
        <v>1</v>
      </c>
      <c r="L207" s="22"/>
    </row>
    <row r="208" spans="2:12" x14ac:dyDescent="0.25">
      <c r="B208" s="15"/>
      <c r="D208" s="3"/>
      <c r="I208" s="8"/>
      <c r="J208" s="25"/>
      <c r="K208" s="8" t="s">
        <v>1</v>
      </c>
      <c r="L208" s="22"/>
    </row>
    <row r="209" spans="2:12" x14ac:dyDescent="0.25">
      <c r="B209" s="15"/>
      <c r="D209" s="3"/>
      <c r="I209" s="8"/>
      <c r="J209" s="25"/>
      <c r="K209" s="8" t="s">
        <v>1</v>
      </c>
      <c r="L209" s="22"/>
    </row>
    <row r="210" spans="2:12" x14ac:dyDescent="0.25">
      <c r="B210" s="15"/>
      <c r="D210" s="3"/>
      <c r="I210" s="8"/>
      <c r="J210" s="25"/>
      <c r="K210" s="8" t="s">
        <v>1</v>
      </c>
      <c r="L210" s="22"/>
    </row>
    <row r="211" spans="2:12" x14ac:dyDescent="0.25">
      <c r="B211" s="15"/>
      <c r="D211" s="3"/>
      <c r="I211" s="8"/>
      <c r="J211" s="25"/>
      <c r="K211" s="8" t="s">
        <v>1</v>
      </c>
      <c r="L211" s="22"/>
    </row>
    <row r="212" spans="2:12" x14ac:dyDescent="0.25">
      <c r="B212" s="15"/>
      <c r="D212" s="3"/>
      <c r="I212" s="8"/>
      <c r="J212" s="25"/>
      <c r="K212" s="8" t="s">
        <v>1</v>
      </c>
      <c r="L212" s="22"/>
    </row>
    <row r="213" spans="2:12" x14ac:dyDescent="0.25">
      <c r="B213" s="15"/>
      <c r="D213" s="3"/>
      <c r="I213" s="8"/>
      <c r="J213" s="25"/>
      <c r="K213" s="8" t="s">
        <v>1</v>
      </c>
      <c r="L213" s="22"/>
    </row>
    <row r="214" spans="2:12" x14ac:dyDescent="0.25">
      <c r="B214" s="15"/>
      <c r="D214" s="3"/>
      <c r="I214" s="8"/>
      <c r="J214" s="25"/>
      <c r="K214" s="8" t="s">
        <v>1</v>
      </c>
      <c r="L214" s="22"/>
    </row>
    <row r="215" spans="2:12" x14ac:dyDescent="0.25">
      <c r="B215" s="15"/>
      <c r="D215" s="3"/>
      <c r="I215" s="8"/>
      <c r="J215" s="25"/>
      <c r="K215" s="8" t="s">
        <v>1</v>
      </c>
      <c r="L215" s="22"/>
    </row>
    <row r="216" spans="2:12" x14ac:dyDescent="0.25">
      <c r="B216" s="15"/>
      <c r="D216" s="3"/>
      <c r="I216" s="8"/>
      <c r="J216" s="25"/>
      <c r="K216" s="8" t="s">
        <v>1</v>
      </c>
      <c r="L216" s="22"/>
    </row>
    <row r="217" spans="2:12" x14ac:dyDescent="0.25">
      <c r="B217" s="15"/>
      <c r="D217" s="3"/>
      <c r="I217" s="8"/>
      <c r="J217" s="25"/>
      <c r="K217" s="8" t="s">
        <v>1</v>
      </c>
      <c r="L217" s="22"/>
    </row>
    <row r="218" spans="2:12" x14ac:dyDescent="0.25">
      <c r="B218" s="15"/>
      <c r="D218" s="3"/>
      <c r="I218" s="8"/>
      <c r="J218" s="25"/>
      <c r="K218" s="8" t="s">
        <v>1</v>
      </c>
      <c r="L218" s="22"/>
    </row>
    <row r="219" spans="2:12" x14ac:dyDescent="0.25">
      <c r="B219" s="15"/>
      <c r="D219" s="3"/>
      <c r="I219" s="8"/>
      <c r="J219" s="25"/>
      <c r="K219" s="8" t="s">
        <v>1</v>
      </c>
      <c r="L219" s="22"/>
    </row>
    <row r="220" spans="2:12" x14ac:dyDescent="0.25">
      <c r="B220" s="15"/>
      <c r="D220" s="3"/>
      <c r="I220" s="8"/>
      <c r="J220" s="25"/>
      <c r="K220" s="8" t="s">
        <v>1</v>
      </c>
      <c r="L220" s="22"/>
    </row>
    <row r="221" spans="2:12" x14ac:dyDescent="0.25">
      <c r="B221" s="15"/>
      <c r="D221" s="3"/>
      <c r="I221" s="8"/>
      <c r="J221" s="25"/>
      <c r="K221" s="8" t="s">
        <v>1</v>
      </c>
      <c r="L221" s="22"/>
    </row>
    <row r="222" spans="2:12" x14ac:dyDescent="0.25">
      <c r="B222" s="15"/>
      <c r="D222" s="3"/>
      <c r="I222" s="8"/>
      <c r="J222" s="25"/>
      <c r="K222" s="8" t="s">
        <v>1</v>
      </c>
      <c r="L222" s="22"/>
    </row>
    <row r="223" spans="2:12" x14ac:dyDescent="0.25">
      <c r="B223" s="15"/>
      <c r="D223" s="3"/>
      <c r="I223" s="8"/>
      <c r="J223" s="25"/>
      <c r="K223" s="8" t="s">
        <v>1</v>
      </c>
      <c r="L223" s="22"/>
    </row>
    <row r="224" spans="2:12" x14ac:dyDescent="0.25">
      <c r="B224" s="15"/>
      <c r="D224" s="3"/>
      <c r="I224" s="8"/>
      <c r="J224" s="25"/>
      <c r="K224" s="8" t="s">
        <v>1</v>
      </c>
      <c r="L224" s="22"/>
    </row>
    <row r="225" spans="2:12" x14ac:dyDescent="0.25">
      <c r="B225" s="15"/>
      <c r="D225" s="3"/>
      <c r="I225" s="8"/>
      <c r="J225" s="25"/>
      <c r="K225" s="8" t="s">
        <v>1</v>
      </c>
      <c r="L225" s="22"/>
    </row>
    <row r="226" spans="2:12" x14ac:dyDescent="0.25">
      <c r="B226" s="15"/>
      <c r="D226" s="3"/>
      <c r="I226" s="8"/>
      <c r="J226" s="25"/>
      <c r="K226" s="8" t="s">
        <v>1</v>
      </c>
      <c r="L226" s="22"/>
    </row>
    <row r="227" spans="2:12" x14ac:dyDescent="0.25">
      <c r="B227" s="15"/>
      <c r="D227" s="3"/>
      <c r="I227" s="8"/>
      <c r="J227" s="25"/>
      <c r="K227" s="8" t="s">
        <v>1</v>
      </c>
      <c r="L227" s="22"/>
    </row>
    <row r="228" spans="2:12" x14ac:dyDescent="0.25">
      <c r="B228" s="15"/>
      <c r="D228" s="3"/>
      <c r="I228" s="8"/>
      <c r="J228" s="25"/>
      <c r="K228" s="8" t="s">
        <v>1</v>
      </c>
      <c r="L228" s="22"/>
    </row>
    <row r="229" spans="2:12" x14ac:dyDescent="0.25">
      <c r="B229" s="15"/>
      <c r="D229" s="3"/>
      <c r="I229" s="8"/>
      <c r="J229" s="25"/>
      <c r="K229" s="8" t="s">
        <v>1</v>
      </c>
      <c r="L229" s="22"/>
    </row>
    <row r="230" spans="2:12" x14ac:dyDescent="0.25">
      <c r="B230" s="15"/>
      <c r="D230" s="3"/>
      <c r="I230" s="8"/>
      <c r="J230" s="25"/>
      <c r="K230" s="8" t="s">
        <v>1</v>
      </c>
      <c r="L230" s="22"/>
    </row>
    <row r="231" spans="2:12" x14ac:dyDescent="0.25">
      <c r="B231" s="15"/>
      <c r="D231" s="3"/>
      <c r="I231" s="8"/>
      <c r="J231" s="25"/>
      <c r="K231" s="8" t="s">
        <v>1</v>
      </c>
      <c r="L231" s="22"/>
    </row>
    <row r="232" spans="2:12" x14ac:dyDescent="0.25">
      <c r="B232" s="15"/>
      <c r="D232" s="3"/>
      <c r="I232" s="8"/>
      <c r="J232" s="25"/>
      <c r="K232" s="8" t="s">
        <v>1</v>
      </c>
      <c r="L232" s="22"/>
    </row>
    <row r="233" spans="2:12" x14ac:dyDescent="0.25">
      <c r="B233" s="15"/>
      <c r="D233" s="3"/>
      <c r="I233" s="8"/>
      <c r="J233" s="25"/>
      <c r="K233" s="8" t="s">
        <v>1</v>
      </c>
      <c r="L233" s="22"/>
    </row>
    <row r="234" spans="2:12" x14ac:dyDescent="0.25">
      <c r="B234" s="15"/>
      <c r="D234" s="3"/>
      <c r="I234" s="8"/>
      <c r="J234" s="25"/>
      <c r="K234" s="8" t="s">
        <v>1</v>
      </c>
      <c r="L234" s="22"/>
    </row>
    <row r="235" spans="2:12" x14ac:dyDescent="0.25">
      <c r="B235" s="15"/>
      <c r="D235" s="3"/>
      <c r="I235" s="8"/>
      <c r="J235" s="25"/>
      <c r="K235" s="8" t="s">
        <v>1</v>
      </c>
      <c r="L235" s="22"/>
    </row>
    <row r="236" spans="2:12" x14ac:dyDescent="0.25">
      <c r="B236" s="15"/>
      <c r="D236" s="3"/>
      <c r="I236" s="8"/>
      <c r="J236" s="25"/>
      <c r="K236" s="8" t="s">
        <v>1</v>
      </c>
      <c r="L236" s="22"/>
    </row>
    <row r="237" spans="2:12" x14ac:dyDescent="0.25">
      <c r="B237" s="15"/>
      <c r="D237" s="3"/>
      <c r="I237" s="8"/>
      <c r="J237" s="25"/>
      <c r="K237" s="8" t="s">
        <v>1</v>
      </c>
      <c r="L237" s="22"/>
    </row>
    <row r="238" spans="2:12" x14ac:dyDescent="0.25">
      <c r="B238" s="15"/>
      <c r="D238" s="3"/>
      <c r="I238" s="8"/>
      <c r="J238" s="25"/>
      <c r="K238" s="8" t="s">
        <v>1</v>
      </c>
      <c r="L238" s="22"/>
    </row>
    <row r="239" spans="2:12" x14ac:dyDescent="0.25">
      <c r="B239" s="15"/>
      <c r="D239" s="3"/>
      <c r="I239" s="8"/>
      <c r="J239" s="25"/>
      <c r="K239" s="8" t="s">
        <v>1</v>
      </c>
      <c r="L239" s="22"/>
    </row>
    <row r="240" spans="2:12" x14ac:dyDescent="0.25">
      <c r="B240" s="15"/>
      <c r="D240" s="3"/>
      <c r="I240" s="8"/>
      <c r="J240" s="25"/>
      <c r="K240" s="8" t="s">
        <v>1</v>
      </c>
      <c r="L240" s="22"/>
    </row>
    <row r="241" spans="2:12" x14ac:dyDescent="0.25">
      <c r="B241" s="15"/>
      <c r="D241" s="3"/>
      <c r="I241" s="8"/>
      <c r="J241" s="25"/>
      <c r="K241" s="8" t="s">
        <v>1</v>
      </c>
      <c r="L241" s="22"/>
    </row>
    <row r="242" spans="2:12" x14ac:dyDescent="0.25">
      <c r="B242" s="15"/>
      <c r="D242" s="3"/>
      <c r="I242" s="8"/>
      <c r="J242" s="25"/>
      <c r="K242" s="8" t="s">
        <v>1</v>
      </c>
      <c r="L242" s="22"/>
    </row>
    <row r="243" spans="2:12" x14ac:dyDescent="0.25">
      <c r="B243" s="15"/>
      <c r="D243" s="3"/>
      <c r="I243" s="8"/>
      <c r="J243" s="25"/>
      <c r="K243" s="8" t="s">
        <v>1</v>
      </c>
      <c r="L243" s="22"/>
    </row>
    <row r="244" spans="2:12" x14ac:dyDescent="0.25">
      <c r="B244" s="15"/>
      <c r="D244" s="3"/>
      <c r="I244" s="8"/>
      <c r="J244" s="25"/>
      <c r="K244" s="8" t="s">
        <v>1</v>
      </c>
      <c r="L244" s="22"/>
    </row>
    <row r="245" spans="2:12" x14ac:dyDescent="0.25">
      <c r="B245" s="15"/>
      <c r="D245" s="3"/>
      <c r="I245" s="8"/>
      <c r="J245" s="25"/>
      <c r="K245" s="8" t="s">
        <v>1</v>
      </c>
      <c r="L245" s="22"/>
    </row>
    <row r="246" spans="2:12" x14ac:dyDescent="0.25">
      <c r="B246" s="15"/>
      <c r="D246" s="3"/>
      <c r="I246" s="8"/>
      <c r="J246" s="25"/>
      <c r="K246" s="8" t="s">
        <v>1</v>
      </c>
      <c r="L246" s="22"/>
    </row>
    <row r="247" spans="2:12" x14ac:dyDescent="0.25">
      <c r="B247" s="15"/>
      <c r="D247" s="3"/>
      <c r="I247" s="8"/>
      <c r="J247" s="25"/>
      <c r="K247" s="8" t="s">
        <v>1</v>
      </c>
      <c r="L247" s="22"/>
    </row>
    <row r="248" spans="2:12" x14ac:dyDescent="0.25">
      <c r="B248" s="15"/>
      <c r="D248" s="3"/>
      <c r="I248" s="8"/>
      <c r="J248" s="25"/>
      <c r="K248" s="8" t="s">
        <v>1</v>
      </c>
      <c r="L248" s="22"/>
    </row>
    <row r="249" spans="2:12" x14ac:dyDescent="0.25">
      <c r="B249" s="15"/>
      <c r="D249" s="3"/>
      <c r="I249" s="8"/>
      <c r="J249" s="25"/>
      <c r="K249" s="8" t="s">
        <v>1</v>
      </c>
      <c r="L249" s="22"/>
    </row>
    <row r="250" spans="2:12" x14ac:dyDescent="0.25">
      <c r="B250" s="15"/>
      <c r="D250" s="3"/>
      <c r="I250" s="8"/>
      <c r="J250" s="25"/>
      <c r="K250" s="8" t="s">
        <v>1</v>
      </c>
      <c r="L250" s="22"/>
    </row>
    <row r="251" spans="2:12" x14ac:dyDescent="0.25">
      <c r="B251" s="15"/>
      <c r="D251" s="3"/>
      <c r="I251" s="8"/>
      <c r="J251" s="25"/>
      <c r="K251" s="8" t="s">
        <v>1</v>
      </c>
      <c r="L251" s="22"/>
    </row>
    <row r="252" spans="2:12" x14ac:dyDescent="0.25">
      <c r="B252" s="15"/>
      <c r="D252" s="3"/>
      <c r="I252" s="8"/>
      <c r="J252" s="25"/>
      <c r="K252" s="8" t="s">
        <v>1</v>
      </c>
      <c r="L252" s="8"/>
    </row>
    <row r="253" spans="2:12" x14ac:dyDescent="0.25">
      <c r="B253" s="15"/>
      <c r="D253" s="3"/>
      <c r="I253" s="8"/>
      <c r="J253" s="25"/>
      <c r="K253" s="8" t="s">
        <v>1</v>
      </c>
      <c r="L253" s="8"/>
    </row>
    <row r="254" spans="2:12" x14ac:dyDescent="0.25">
      <c r="B254" s="15"/>
      <c r="D254" s="3"/>
      <c r="I254" s="8"/>
      <c r="J254" s="25"/>
      <c r="K254" s="8" t="s">
        <v>1</v>
      </c>
      <c r="L254" s="8"/>
    </row>
    <row r="255" spans="2:12" x14ac:dyDescent="0.25">
      <c r="B255" s="15"/>
      <c r="D255" s="3"/>
      <c r="I255" s="8"/>
      <c r="J255" s="25"/>
      <c r="K255" s="8" t="s">
        <v>1</v>
      </c>
      <c r="L255" s="8"/>
    </row>
    <row r="256" spans="2:12" x14ac:dyDescent="0.25">
      <c r="B256" s="15"/>
      <c r="D256" s="3"/>
      <c r="I256" s="8"/>
      <c r="J256" s="25"/>
      <c r="K256" s="8" t="s">
        <v>1</v>
      </c>
      <c r="L256" s="8"/>
    </row>
    <row r="257" spans="2:12" x14ac:dyDescent="0.25">
      <c r="B257" s="15"/>
      <c r="D257" s="3"/>
      <c r="I257" s="8"/>
      <c r="J257" s="25"/>
      <c r="K257" s="8" t="s">
        <v>1</v>
      </c>
      <c r="L257" s="8"/>
    </row>
    <row r="258" spans="2:12" x14ac:dyDescent="0.25">
      <c r="B258" s="15"/>
      <c r="D258" s="3"/>
      <c r="I258" s="8"/>
      <c r="J258" s="25"/>
      <c r="K258" s="8" t="s">
        <v>1</v>
      </c>
      <c r="L258" s="8"/>
    </row>
    <row r="259" spans="2:12" x14ac:dyDescent="0.25">
      <c r="B259" s="15"/>
      <c r="D259" s="3"/>
      <c r="I259" s="8"/>
      <c r="J259" s="25"/>
      <c r="K259" s="8" t="s">
        <v>1</v>
      </c>
      <c r="L259" s="8"/>
    </row>
    <row r="260" spans="2:12" x14ac:dyDescent="0.25">
      <c r="B260" s="15"/>
      <c r="D260" s="3"/>
      <c r="I260" s="8"/>
      <c r="J260" s="25"/>
      <c r="K260" s="8" t="s">
        <v>1</v>
      </c>
      <c r="L260" s="8"/>
    </row>
    <row r="261" spans="2:12" x14ac:dyDescent="0.25">
      <c r="B261" s="15"/>
      <c r="D261" s="3"/>
      <c r="I261" s="8"/>
      <c r="J261" s="25"/>
      <c r="K261" s="8" t="s">
        <v>1</v>
      </c>
      <c r="L261" s="8"/>
    </row>
    <row r="262" spans="2:12" x14ac:dyDescent="0.25">
      <c r="B262" s="15"/>
      <c r="D262" s="3"/>
      <c r="I262" s="8"/>
      <c r="J262" s="25"/>
      <c r="K262" s="8" t="s">
        <v>1</v>
      </c>
      <c r="L262" s="8"/>
    </row>
    <row r="263" spans="2:12" x14ac:dyDescent="0.25">
      <c r="B263" s="15"/>
      <c r="I263" s="8"/>
      <c r="J263" s="25"/>
      <c r="K263" s="8" t="s">
        <v>1</v>
      </c>
      <c r="L263" s="8"/>
    </row>
    <row r="264" spans="2:12" x14ac:dyDescent="0.25">
      <c r="B264" s="15"/>
      <c r="I264" s="8"/>
      <c r="J264" s="25"/>
      <c r="K264" s="8" t="s">
        <v>1</v>
      </c>
      <c r="L264" s="8"/>
    </row>
    <row r="265" spans="2:12" x14ac:dyDescent="0.25">
      <c r="B265" s="15"/>
      <c r="I265" s="8"/>
      <c r="J265" s="25"/>
      <c r="K265" s="8" t="s">
        <v>1</v>
      </c>
      <c r="L265" s="8"/>
    </row>
    <row r="266" spans="2:12" x14ac:dyDescent="0.25">
      <c r="B266" s="15"/>
      <c r="I266" s="8"/>
      <c r="J266" s="25"/>
      <c r="K266" s="8" t="s">
        <v>1</v>
      </c>
      <c r="L266" s="8"/>
    </row>
    <row r="267" spans="2:12" x14ac:dyDescent="0.25">
      <c r="B267" s="15"/>
      <c r="I267" s="8"/>
      <c r="J267" s="25"/>
      <c r="K267" s="8" t="s">
        <v>1</v>
      </c>
      <c r="L267" s="8"/>
    </row>
    <row r="268" spans="2:12" x14ac:dyDescent="0.25">
      <c r="B268" s="15"/>
      <c r="I268" s="8"/>
      <c r="J268" s="25"/>
      <c r="K268" s="8" t="s">
        <v>1</v>
      </c>
      <c r="L268" s="8"/>
    </row>
    <row r="269" spans="2:12" x14ac:dyDescent="0.25">
      <c r="B269" s="15"/>
      <c r="I269" s="8"/>
      <c r="J269" s="25"/>
      <c r="K269" s="8" t="s">
        <v>1</v>
      </c>
      <c r="L269" s="8"/>
    </row>
    <row r="270" spans="2:12" x14ac:dyDescent="0.25">
      <c r="B270" s="15"/>
      <c r="I270" s="8"/>
      <c r="J270" s="25"/>
      <c r="K270" s="8" t="s">
        <v>1</v>
      </c>
      <c r="L270" s="8"/>
    </row>
    <row r="271" spans="2:12" x14ac:dyDescent="0.25">
      <c r="B271" s="15"/>
      <c r="I271" s="8"/>
      <c r="J271" s="25"/>
      <c r="K271" s="8" t="s">
        <v>1</v>
      </c>
      <c r="L271" s="8"/>
    </row>
    <row r="272" spans="2:12" x14ac:dyDescent="0.25">
      <c r="B272" s="15"/>
      <c r="I272" s="8"/>
      <c r="J272" s="25"/>
      <c r="K272" s="8" t="s">
        <v>1</v>
      </c>
      <c r="L272" s="8"/>
    </row>
    <row r="273" spans="2:12" x14ac:dyDescent="0.25">
      <c r="B273" s="15"/>
      <c r="I273" s="8"/>
      <c r="J273" s="25"/>
      <c r="K273" s="8" t="s">
        <v>1</v>
      </c>
      <c r="L273" s="8"/>
    </row>
    <row r="274" spans="2:12" x14ac:dyDescent="0.25">
      <c r="B274" s="15"/>
      <c r="I274" s="8"/>
      <c r="J274" s="25"/>
      <c r="K274" s="8" t="s">
        <v>1</v>
      </c>
      <c r="L274" s="8"/>
    </row>
    <row r="275" spans="2:12" x14ac:dyDescent="0.25">
      <c r="B275" s="15"/>
      <c r="I275" s="8"/>
      <c r="J275" s="25"/>
      <c r="K275" s="8" t="s">
        <v>1</v>
      </c>
      <c r="L275" s="8"/>
    </row>
    <row r="276" spans="2:12" x14ac:dyDescent="0.25">
      <c r="B276" s="15"/>
      <c r="I276" s="8"/>
      <c r="J276" s="25"/>
      <c r="K276" s="8" t="s">
        <v>1</v>
      </c>
      <c r="L276" s="8"/>
    </row>
    <row r="277" spans="2:12" x14ac:dyDescent="0.25">
      <c r="B277" s="15"/>
      <c r="I277" s="8"/>
      <c r="J277" s="25"/>
      <c r="K277" s="8" t="s">
        <v>1</v>
      </c>
      <c r="L277" s="8"/>
    </row>
    <row r="278" spans="2:12" x14ac:dyDescent="0.25">
      <c r="B278" s="15"/>
      <c r="I278" s="8"/>
      <c r="J278" s="25"/>
      <c r="K278" s="8" t="s">
        <v>1</v>
      </c>
      <c r="L278" s="8"/>
    </row>
    <row r="279" spans="2:12" x14ac:dyDescent="0.25">
      <c r="B279" s="15"/>
      <c r="I279" s="8"/>
      <c r="J279" s="25"/>
      <c r="K279" s="8" t="s">
        <v>1</v>
      </c>
      <c r="L279" s="8"/>
    </row>
    <row r="280" spans="2:12" x14ac:dyDescent="0.25">
      <c r="B280" s="15"/>
      <c r="I280" s="8"/>
      <c r="J280" s="25"/>
      <c r="K280" s="8" t="s">
        <v>1</v>
      </c>
      <c r="L280" s="8"/>
    </row>
    <row r="281" spans="2:12" x14ac:dyDescent="0.25">
      <c r="B281" s="15"/>
      <c r="I281" s="8"/>
      <c r="J281" s="25"/>
      <c r="K281" s="8" t="s">
        <v>1</v>
      </c>
      <c r="L281" s="8"/>
    </row>
    <row r="282" spans="2:12" x14ac:dyDescent="0.25">
      <c r="B282" s="15"/>
      <c r="I282" s="8"/>
      <c r="J282" s="25"/>
      <c r="K282" s="8" t="s">
        <v>1</v>
      </c>
      <c r="L282" s="8"/>
    </row>
    <row r="283" spans="2:12" x14ac:dyDescent="0.25">
      <c r="B283" s="15"/>
      <c r="I283" s="8"/>
      <c r="J283" s="25"/>
      <c r="K283" s="8" t="s">
        <v>1</v>
      </c>
      <c r="L283" s="8"/>
    </row>
    <row r="284" spans="2:12" x14ac:dyDescent="0.25">
      <c r="B284" s="15"/>
      <c r="I284" s="8"/>
      <c r="J284" s="25"/>
      <c r="K284" s="8" t="s">
        <v>1</v>
      </c>
      <c r="L284" s="8"/>
    </row>
    <row r="285" spans="2:12" x14ac:dyDescent="0.25">
      <c r="B285" s="15"/>
      <c r="I285" s="8"/>
      <c r="J285" s="25"/>
      <c r="K285" s="8" t="s">
        <v>1</v>
      </c>
      <c r="L285" s="8"/>
    </row>
    <row r="286" spans="2:12" x14ac:dyDescent="0.25">
      <c r="B286" s="15"/>
      <c r="I286" s="8"/>
      <c r="J286" s="25"/>
      <c r="K286" s="8" t="s">
        <v>1</v>
      </c>
      <c r="L286" s="8"/>
    </row>
    <row r="287" spans="2:12" x14ac:dyDescent="0.25">
      <c r="B287" s="15"/>
      <c r="I287" s="8"/>
      <c r="J287" s="25"/>
      <c r="K287" s="8" t="s">
        <v>1</v>
      </c>
      <c r="L287" s="8"/>
    </row>
    <row r="288" spans="2:12" x14ac:dyDescent="0.25">
      <c r="B288" s="15"/>
      <c r="I288" s="8"/>
      <c r="J288" s="25"/>
      <c r="K288" s="8" t="s">
        <v>1</v>
      </c>
      <c r="L288" s="8"/>
    </row>
    <row r="289" spans="2:12" x14ac:dyDescent="0.25">
      <c r="B289" s="15"/>
      <c r="I289" s="8"/>
      <c r="J289" s="25"/>
      <c r="K289" s="8" t="s">
        <v>1</v>
      </c>
      <c r="L289" s="8"/>
    </row>
    <row r="290" spans="2:12" x14ac:dyDescent="0.25">
      <c r="B290" s="15"/>
      <c r="I290" s="8"/>
      <c r="J290" s="25"/>
      <c r="K290" s="8" t="s">
        <v>1</v>
      </c>
      <c r="L290" s="8"/>
    </row>
    <row r="291" spans="2:12" x14ac:dyDescent="0.25">
      <c r="B291" s="15"/>
      <c r="I291" s="8"/>
      <c r="J291" s="25"/>
      <c r="K291" s="8" t="s">
        <v>1</v>
      </c>
      <c r="L291" s="8"/>
    </row>
    <row r="292" spans="2:12" x14ac:dyDescent="0.25">
      <c r="B292" s="15"/>
      <c r="I292" s="8"/>
      <c r="J292" s="25"/>
      <c r="K292" s="8" t="s">
        <v>1</v>
      </c>
      <c r="L292" s="8"/>
    </row>
    <row r="293" spans="2:12" x14ac:dyDescent="0.25">
      <c r="B293" s="15"/>
      <c r="I293" s="8"/>
      <c r="J293" s="25"/>
      <c r="K293" s="8" t="s">
        <v>1</v>
      </c>
      <c r="L293" s="8"/>
    </row>
    <row r="294" spans="2:12" x14ac:dyDescent="0.25">
      <c r="B294" s="15"/>
      <c r="I294" s="8"/>
      <c r="J294" s="25"/>
      <c r="K294" s="8" t="s">
        <v>1</v>
      </c>
      <c r="L294" s="8"/>
    </row>
    <row r="295" spans="2:12" x14ac:dyDescent="0.25">
      <c r="B295" s="15"/>
      <c r="I295" s="8"/>
      <c r="J295" s="25"/>
      <c r="K295" s="8" t="s">
        <v>1</v>
      </c>
      <c r="L295" s="8"/>
    </row>
    <row r="296" spans="2:12" x14ac:dyDescent="0.25">
      <c r="B296" s="15"/>
      <c r="I296" s="8"/>
      <c r="J296" s="25"/>
      <c r="K296" s="8" t="s">
        <v>1</v>
      </c>
      <c r="L296" s="8"/>
    </row>
    <row r="297" spans="2:12" x14ac:dyDescent="0.25">
      <c r="B297" s="15"/>
      <c r="I297" s="8"/>
      <c r="J297" s="25"/>
      <c r="K297" s="8" t="s">
        <v>1</v>
      </c>
      <c r="L297" s="8"/>
    </row>
    <row r="298" spans="2:12" x14ac:dyDescent="0.25">
      <c r="B298" s="15"/>
      <c r="I298" s="8"/>
      <c r="J298" s="25"/>
      <c r="K298" s="8" t="s">
        <v>1</v>
      </c>
      <c r="L298" s="8"/>
    </row>
    <row r="299" spans="2:12" x14ac:dyDescent="0.25">
      <c r="B299" s="15"/>
      <c r="I299" s="8"/>
      <c r="J299" s="25"/>
      <c r="K299" s="8" t="s">
        <v>1</v>
      </c>
      <c r="L299" s="8"/>
    </row>
    <row r="300" spans="2:12" x14ac:dyDescent="0.25">
      <c r="B300" s="15"/>
      <c r="I300" s="8"/>
      <c r="J300" s="25"/>
      <c r="K300" s="8" t="s">
        <v>1</v>
      </c>
      <c r="L300" s="8"/>
    </row>
    <row r="301" spans="2:12" x14ac:dyDescent="0.25">
      <c r="B301" s="15"/>
      <c r="I301" s="8"/>
      <c r="J301" s="25"/>
      <c r="K301" s="8" t="s">
        <v>1</v>
      </c>
      <c r="L301" s="8"/>
    </row>
    <row r="302" spans="2:12" x14ac:dyDescent="0.25">
      <c r="B302" s="15"/>
      <c r="I302" s="8"/>
      <c r="J302" s="25"/>
      <c r="K302" s="8" t="s">
        <v>1</v>
      </c>
      <c r="L302" s="8"/>
    </row>
    <row r="303" spans="2:12" x14ac:dyDescent="0.25">
      <c r="B303" s="15"/>
      <c r="I303" s="8"/>
      <c r="J303" s="25"/>
      <c r="K303" s="8" t="s">
        <v>1</v>
      </c>
      <c r="L303" s="8"/>
    </row>
    <row r="304" spans="2:12" x14ac:dyDescent="0.25">
      <c r="B304" s="15"/>
      <c r="I304" s="8"/>
      <c r="J304" s="25"/>
      <c r="K304" s="8" t="s">
        <v>1</v>
      </c>
      <c r="L304" s="8"/>
    </row>
    <row r="305" spans="2:12" x14ac:dyDescent="0.25">
      <c r="B305" s="15"/>
      <c r="I305" s="8"/>
      <c r="J305" s="25"/>
      <c r="K305" s="8" t="s">
        <v>1</v>
      </c>
      <c r="L305" s="8"/>
    </row>
    <row r="306" spans="2:12" x14ac:dyDescent="0.25">
      <c r="B306" s="15"/>
      <c r="I306" s="8"/>
      <c r="J306" s="25"/>
      <c r="K306" s="8" t="s">
        <v>1</v>
      </c>
      <c r="L306" s="8"/>
    </row>
    <row r="307" spans="2:12" x14ac:dyDescent="0.25">
      <c r="B307" s="15"/>
      <c r="I307" s="8"/>
      <c r="J307" s="25"/>
      <c r="K307" s="8" t="s">
        <v>1</v>
      </c>
      <c r="L307" s="8"/>
    </row>
    <row r="308" spans="2:12" x14ac:dyDescent="0.25">
      <c r="B308" s="15"/>
      <c r="I308" s="8"/>
      <c r="J308" s="25"/>
      <c r="K308" s="8" t="s">
        <v>1</v>
      </c>
      <c r="L308" s="8"/>
    </row>
    <row r="309" spans="2:12" x14ac:dyDescent="0.25">
      <c r="B309" s="15"/>
      <c r="I309" s="8"/>
      <c r="J309" s="25"/>
      <c r="K309" s="8" t="s">
        <v>1</v>
      </c>
      <c r="L309" s="8"/>
    </row>
    <row r="310" spans="2:12" x14ac:dyDescent="0.25">
      <c r="B310" s="15"/>
      <c r="I310" s="8"/>
      <c r="J310" s="25"/>
      <c r="K310" s="8" t="s">
        <v>1</v>
      </c>
      <c r="L310" s="8"/>
    </row>
    <row r="311" spans="2:12" x14ac:dyDescent="0.25">
      <c r="B311" s="15"/>
      <c r="I311" s="8"/>
      <c r="J311" s="25"/>
      <c r="K311" s="8" t="s">
        <v>1</v>
      </c>
      <c r="L311" s="8"/>
    </row>
    <row r="312" spans="2:12" x14ac:dyDescent="0.25">
      <c r="B312" s="15"/>
      <c r="I312" s="8"/>
      <c r="J312" s="25"/>
      <c r="K312" s="8" t="s">
        <v>1</v>
      </c>
      <c r="L312" s="8"/>
    </row>
    <row r="313" spans="2:12" x14ac:dyDescent="0.25">
      <c r="B313" s="15"/>
      <c r="I313" s="8"/>
      <c r="J313" s="25"/>
      <c r="K313" s="8" t="s">
        <v>1</v>
      </c>
      <c r="L313" s="8"/>
    </row>
    <row r="314" spans="2:12" x14ac:dyDescent="0.25">
      <c r="B314" s="15"/>
      <c r="I314" s="8"/>
      <c r="J314" s="25"/>
      <c r="K314" s="8" t="s">
        <v>1</v>
      </c>
      <c r="L314" s="8"/>
    </row>
    <row r="315" spans="2:12" x14ac:dyDescent="0.25">
      <c r="B315" s="15"/>
      <c r="I315" s="8"/>
      <c r="J315" s="25"/>
      <c r="K315" s="8" t="s">
        <v>1</v>
      </c>
      <c r="L315" s="8"/>
    </row>
    <row r="316" spans="2:12" x14ac:dyDescent="0.25">
      <c r="B316" s="15"/>
      <c r="I316" s="8"/>
      <c r="J316" s="25"/>
      <c r="K316" s="8" t="s">
        <v>1</v>
      </c>
      <c r="L316" s="8"/>
    </row>
    <row r="317" spans="2:12" x14ac:dyDescent="0.25">
      <c r="B317" s="15"/>
      <c r="I317" s="8"/>
      <c r="J317" s="25"/>
      <c r="K317" s="8" t="s">
        <v>1</v>
      </c>
      <c r="L317" s="8"/>
    </row>
    <row r="318" spans="2:12" x14ac:dyDescent="0.25">
      <c r="B318" s="15"/>
      <c r="I318" s="8"/>
      <c r="J318" s="25"/>
      <c r="K318" s="8" t="s">
        <v>1</v>
      </c>
      <c r="L318" s="8"/>
    </row>
    <row r="319" spans="2:12" x14ac:dyDescent="0.25">
      <c r="B319" s="15"/>
    </row>
    <row r="320" spans="2:12" x14ac:dyDescent="0.25">
      <c r="B320" s="15"/>
    </row>
    <row r="321" spans="2:2" x14ac:dyDescent="0.25">
      <c r="B321" s="15"/>
    </row>
    <row r="322" spans="2:2" x14ac:dyDescent="0.25">
      <c r="B322" s="15"/>
    </row>
    <row r="323" spans="2:2" x14ac:dyDescent="0.25">
      <c r="B323" s="15"/>
    </row>
    <row r="324" spans="2:2" x14ac:dyDescent="0.25">
      <c r="B324" s="15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15"/>
    </row>
    <row r="370" spans="2:2" x14ac:dyDescent="0.25">
      <c r="B370" s="15"/>
    </row>
    <row r="371" spans="2:2" x14ac:dyDescent="0.25">
      <c r="B371" s="15"/>
    </row>
    <row r="372" spans="2:2" x14ac:dyDescent="0.25">
      <c r="B372" s="15"/>
    </row>
    <row r="373" spans="2:2" x14ac:dyDescent="0.25">
      <c r="B373" s="15"/>
    </row>
    <row r="374" spans="2:2" x14ac:dyDescent="0.25">
      <c r="B374" s="15"/>
    </row>
    <row r="375" spans="2:2" x14ac:dyDescent="0.25">
      <c r="B375" s="15"/>
    </row>
    <row r="376" spans="2:2" x14ac:dyDescent="0.25">
      <c r="B376" s="15"/>
    </row>
    <row r="377" spans="2:2" x14ac:dyDescent="0.25">
      <c r="B377" s="15"/>
    </row>
    <row r="378" spans="2:2" x14ac:dyDescent="0.25">
      <c r="B378" s="15"/>
    </row>
    <row r="379" spans="2:2" x14ac:dyDescent="0.25">
      <c r="B379" s="15"/>
    </row>
    <row r="380" spans="2:2" x14ac:dyDescent="0.25">
      <c r="B380" s="15"/>
    </row>
    <row r="381" spans="2:2" x14ac:dyDescent="0.25">
      <c r="B381" s="15"/>
    </row>
    <row r="382" spans="2:2" x14ac:dyDescent="0.25">
      <c r="B382" s="15"/>
    </row>
    <row r="383" spans="2:2" x14ac:dyDescent="0.25">
      <c r="B383" s="15"/>
    </row>
    <row r="384" spans="2:2" x14ac:dyDescent="0.25">
      <c r="B384" s="15"/>
    </row>
    <row r="385" spans="2:2" x14ac:dyDescent="0.25">
      <c r="B385" s="15"/>
    </row>
    <row r="386" spans="2:2" x14ac:dyDescent="0.25">
      <c r="B386" s="15"/>
    </row>
    <row r="387" spans="2:2" x14ac:dyDescent="0.25">
      <c r="B387" s="15"/>
    </row>
    <row r="388" spans="2:2" x14ac:dyDescent="0.25">
      <c r="B388" s="15"/>
    </row>
    <row r="389" spans="2:2" x14ac:dyDescent="0.25">
      <c r="B389" s="15"/>
    </row>
    <row r="390" spans="2:2" x14ac:dyDescent="0.25">
      <c r="B390" s="15"/>
    </row>
    <row r="391" spans="2:2" x14ac:dyDescent="0.25">
      <c r="B391" s="15"/>
    </row>
    <row r="392" spans="2:2" x14ac:dyDescent="0.25">
      <c r="B392" s="15"/>
    </row>
    <row r="393" spans="2:2" x14ac:dyDescent="0.25">
      <c r="B393" s="15"/>
    </row>
    <row r="394" spans="2:2" x14ac:dyDescent="0.25">
      <c r="B394" s="15"/>
    </row>
    <row r="395" spans="2:2" x14ac:dyDescent="0.25">
      <c r="B395" s="15"/>
    </row>
    <row r="396" spans="2:2" x14ac:dyDescent="0.25">
      <c r="B396" s="15"/>
    </row>
    <row r="397" spans="2:2" x14ac:dyDescent="0.25">
      <c r="B397" s="15"/>
    </row>
    <row r="398" spans="2:2" x14ac:dyDescent="0.25">
      <c r="B398" s="15"/>
    </row>
    <row r="399" spans="2:2" x14ac:dyDescent="0.25">
      <c r="B399" s="15"/>
    </row>
    <row r="400" spans="2:2" x14ac:dyDescent="0.25">
      <c r="B400" s="15"/>
    </row>
    <row r="401" spans="2:2" x14ac:dyDescent="0.25">
      <c r="B401" s="15"/>
    </row>
    <row r="402" spans="2:2" x14ac:dyDescent="0.25">
      <c r="B402" s="15"/>
    </row>
    <row r="403" spans="2:2" x14ac:dyDescent="0.25">
      <c r="B403" s="15"/>
    </row>
    <row r="404" spans="2:2" x14ac:dyDescent="0.25">
      <c r="B404" s="15"/>
    </row>
    <row r="405" spans="2:2" x14ac:dyDescent="0.25">
      <c r="B405" s="15"/>
    </row>
    <row r="406" spans="2:2" x14ac:dyDescent="0.25">
      <c r="B406" s="15"/>
    </row>
    <row r="407" spans="2:2" x14ac:dyDescent="0.25">
      <c r="B407" s="15"/>
    </row>
    <row r="408" spans="2:2" x14ac:dyDescent="0.25">
      <c r="B408" s="15"/>
    </row>
    <row r="409" spans="2:2" x14ac:dyDescent="0.25">
      <c r="B409" s="15"/>
    </row>
    <row r="410" spans="2:2" x14ac:dyDescent="0.25">
      <c r="B410" s="15"/>
    </row>
    <row r="411" spans="2:2" x14ac:dyDescent="0.25">
      <c r="B411" s="15"/>
    </row>
    <row r="412" spans="2:2" x14ac:dyDescent="0.25">
      <c r="B412" s="15"/>
    </row>
    <row r="413" spans="2:2" x14ac:dyDescent="0.25">
      <c r="B413" s="15"/>
    </row>
    <row r="414" spans="2:2" x14ac:dyDescent="0.25">
      <c r="B414" s="15"/>
    </row>
    <row r="415" spans="2:2" x14ac:dyDescent="0.25">
      <c r="B415" s="15"/>
    </row>
    <row r="416" spans="2:2" x14ac:dyDescent="0.25">
      <c r="B416" s="15"/>
    </row>
    <row r="417" spans="2:2" x14ac:dyDescent="0.25">
      <c r="B417" s="15"/>
    </row>
    <row r="418" spans="2:2" x14ac:dyDescent="0.25">
      <c r="B418" s="15"/>
    </row>
    <row r="419" spans="2:2" x14ac:dyDescent="0.25">
      <c r="B419" s="15"/>
    </row>
    <row r="420" spans="2:2" x14ac:dyDescent="0.25">
      <c r="B420" s="15"/>
    </row>
    <row r="421" spans="2:2" x14ac:dyDescent="0.25">
      <c r="B421" s="15"/>
    </row>
    <row r="422" spans="2:2" x14ac:dyDescent="0.25">
      <c r="B422" s="15"/>
    </row>
    <row r="423" spans="2:2" x14ac:dyDescent="0.25">
      <c r="B423" s="15"/>
    </row>
    <row r="424" spans="2:2" x14ac:dyDescent="0.25">
      <c r="B424" s="15"/>
    </row>
    <row r="425" spans="2:2" x14ac:dyDescent="0.25">
      <c r="B425" s="15"/>
    </row>
    <row r="426" spans="2:2" x14ac:dyDescent="0.25">
      <c r="B426" s="15"/>
    </row>
    <row r="427" spans="2:2" x14ac:dyDescent="0.25">
      <c r="B427" s="15"/>
    </row>
    <row r="428" spans="2:2" x14ac:dyDescent="0.25">
      <c r="B428" s="15"/>
    </row>
    <row r="429" spans="2:2" x14ac:dyDescent="0.25">
      <c r="B429" s="15"/>
    </row>
    <row r="430" spans="2:2" x14ac:dyDescent="0.25">
      <c r="B430" s="15"/>
    </row>
    <row r="431" spans="2:2" x14ac:dyDescent="0.25">
      <c r="B431" s="15"/>
    </row>
    <row r="432" spans="2:2" x14ac:dyDescent="0.25">
      <c r="B432" s="15"/>
    </row>
    <row r="433" spans="2:2" x14ac:dyDescent="0.25">
      <c r="B433" s="15"/>
    </row>
    <row r="434" spans="2:2" x14ac:dyDescent="0.25">
      <c r="B434" s="15"/>
    </row>
    <row r="435" spans="2:2" x14ac:dyDescent="0.25">
      <c r="B435" s="15"/>
    </row>
    <row r="436" spans="2:2" x14ac:dyDescent="0.25">
      <c r="B436" s="15"/>
    </row>
    <row r="437" spans="2:2" x14ac:dyDescent="0.25">
      <c r="B437" s="15"/>
    </row>
    <row r="438" spans="2:2" x14ac:dyDescent="0.25">
      <c r="B438" s="15"/>
    </row>
    <row r="439" spans="2:2" x14ac:dyDescent="0.25">
      <c r="B439" s="15"/>
    </row>
    <row r="440" spans="2:2" x14ac:dyDescent="0.25">
      <c r="B440" s="15"/>
    </row>
    <row r="441" spans="2:2" x14ac:dyDescent="0.25">
      <c r="B441" s="15"/>
    </row>
    <row r="442" spans="2:2" x14ac:dyDescent="0.25">
      <c r="B442" s="15"/>
    </row>
    <row r="443" spans="2:2" x14ac:dyDescent="0.25">
      <c r="B443" s="15"/>
    </row>
    <row r="444" spans="2:2" x14ac:dyDescent="0.25">
      <c r="B444" s="15"/>
    </row>
    <row r="445" spans="2:2" x14ac:dyDescent="0.25">
      <c r="B445" s="15"/>
    </row>
    <row r="446" spans="2:2" x14ac:dyDescent="0.25">
      <c r="B446" s="15"/>
    </row>
  </sheetData>
  <mergeCells count="3">
    <mergeCell ref="A121:A122"/>
    <mergeCell ref="A1:J1"/>
    <mergeCell ref="A2:J2"/>
  </mergeCells>
  <pageMargins left="0.78740157480314965" right="0" top="1.1417322834645669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CA6A</vt:lpstr>
      <vt:lpstr>INVxOBJETO</vt:lpstr>
      <vt:lpstr>CA6A!Área_de_impresión</vt:lpstr>
      <vt:lpstr>INVxOBJETO!Área_de_impresión</vt:lpstr>
      <vt:lpstr>CA6A!Títulos_a_imprimir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2020-05-04T14:50:21Z</cp:lastPrinted>
  <dcterms:created xsi:type="dcterms:W3CDTF">2010-01-07T20:52:23Z</dcterms:created>
  <dcterms:modified xsi:type="dcterms:W3CDTF">2020-05-04T15:57:17Z</dcterms:modified>
</cp:coreProperties>
</file>