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INFORMES EJECUCION 2020\Abril\Web Abril\"/>
    </mc:Choice>
  </mc:AlternateContent>
  <bookViews>
    <workbookView xWindow="0" yWindow="0" windowWidth="28800" windowHeight="11400" tabRatio="876"/>
  </bookViews>
  <sheets>
    <sheet name="Func Grupo" sheetId="7" r:id="rId1"/>
    <sheet name="Ingresos" sheetId="9" r:id="rId2"/>
    <sheet name="Func Programa" sheetId="15" r:id="rId3"/>
    <sheet name="Inversiones" sheetId="20" r:id="rId4"/>
  </sheets>
  <externalReferences>
    <externalReference r:id="rId5"/>
  </externalReferences>
  <definedNames>
    <definedName name="a">"$#REF!.$CP$1"</definedName>
    <definedName name="_xlnm.Print_Area" localSheetId="0">'Func Grupo'!$A$2:$H$18</definedName>
    <definedName name="_xlnm.Print_Area" localSheetId="2">'Func Programa'!$A$1:$O$30</definedName>
    <definedName name="_xlnm.Print_Area" localSheetId="1">Ingresos!$A$1:$I$31</definedName>
    <definedName name="_xlnm.Print_Area" localSheetId="3">Inversiones!$A$1:$I$25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</definedNames>
  <calcPr calcId="162913"/>
</workbook>
</file>

<file path=xl/calcChain.xml><?xml version="1.0" encoding="utf-8"?>
<calcChain xmlns="http://schemas.openxmlformats.org/spreadsheetml/2006/main">
  <c r="C10" i="20" l="1"/>
  <c r="F10" i="20"/>
  <c r="H10" i="20"/>
  <c r="I10" i="20"/>
  <c r="I15" i="15" l="1"/>
  <c r="H15" i="15"/>
  <c r="F18" i="7"/>
  <c r="F17" i="7"/>
  <c r="F16" i="7"/>
  <c r="F15" i="7"/>
  <c r="F13" i="7"/>
  <c r="F11" i="7"/>
  <c r="F9" i="7"/>
  <c r="B9" i="7"/>
  <c r="B7" i="7" s="1"/>
  <c r="H11" i="15"/>
  <c r="H18" i="7"/>
  <c r="H16" i="7"/>
  <c r="H15" i="7"/>
  <c r="H13" i="7"/>
  <c r="H11" i="7"/>
  <c r="H9" i="7"/>
  <c r="E7" i="7"/>
  <c r="D7" i="7"/>
  <c r="C7" i="7"/>
  <c r="H7" i="7" s="1"/>
  <c r="F7" i="7" l="1"/>
  <c r="M7" i="15" l="1"/>
  <c r="E10" i="9" l="1"/>
  <c r="I12" i="20" l="1"/>
  <c r="B20" i="20" l="1"/>
  <c r="C20" i="20"/>
  <c r="F12" i="9" l="1"/>
  <c r="E9" i="15" l="1"/>
  <c r="F9" i="15"/>
  <c r="G9" i="15"/>
  <c r="H9" i="15"/>
  <c r="I9" i="15"/>
  <c r="K9" i="15"/>
  <c r="M9" i="15"/>
  <c r="L11" i="15"/>
  <c r="N11" i="15"/>
  <c r="O11" i="15"/>
  <c r="L13" i="15"/>
  <c r="N13" i="15"/>
  <c r="O13" i="15"/>
  <c r="J9" i="15"/>
  <c r="L17" i="15"/>
  <c r="N17" i="15"/>
  <c r="O17" i="15"/>
  <c r="E19" i="15"/>
  <c r="F19" i="15"/>
  <c r="G19" i="15"/>
  <c r="H19" i="15"/>
  <c r="I19" i="15"/>
  <c r="J19" i="15"/>
  <c r="K19" i="15"/>
  <c r="M19" i="15"/>
  <c r="L21" i="15"/>
  <c r="N21" i="15"/>
  <c r="O21" i="15"/>
  <c r="L23" i="15"/>
  <c r="N23" i="15"/>
  <c r="O23" i="15"/>
  <c r="N24" i="15"/>
  <c r="L25" i="15"/>
  <c r="N25" i="15"/>
  <c r="O25" i="15"/>
  <c r="L27" i="15"/>
  <c r="N27" i="15"/>
  <c r="O27" i="15"/>
  <c r="K7" i="15" l="1"/>
  <c r="F7" i="15"/>
  <c r="E7" i="15"/>
  <c r="G7" i="15"/>
  <c r="O19" i="15"/>
  <c r="N19" i="15"/>
  <c r="L19" i="15"/>
  <c r="I7" i="15"/>
  <c r="H7" i="15"/>
  <c r="J7" i="15"/>
  <c r="O9" i="15"/>
  <c r="N9" i="15"/>
  <c r="N15" i="15"/>
  <c r="L9" i="15"/>
  <c r="O15" i="15"/>
  <c r="L15" i="15"/>
  <c r="O7" i="15" l="1"/>
  <c r="N7" i="15"/>
  <c r="L7" i="15"/>
  <c r="E8" i="20" l="1"/>
  <c r="I11" i="20" l="1"/>
  <c r="E14" i="20" l="1"/>
  <c r="E20" i="20"/>
  <c r="F24" i="20"/>
  <c r="F21" i="20"/>
  <c r="F12" i="20"/>
  <c r="F19" i="20"/>
  <c r="F11" i="20"/>
  <c r="F18" i="20"/>
  <c r="F23" i="20"/>
  <c r="F13" i="20"/>
  <c r="F17" i="20"/>
  <c r="F22" i="20"/>
  <c r="F16" i="20"/>
  <c r="F15" i="20"/>
  <c r="E25" i="20" l="1"/>
  <c r="D10" i="9" l="1"/>
  <c r="D24" i="9"/>
  <c r="D22" i="9" s="1"/>
  <c r="D8" i="9" l="1"/>
  <c r="F19" i="9" l="1"/>
  <c r="F16" i="9"/>
  <c r="F14" i="9"/>
  <c r="C14" i="20" l="1"/>
  <c r="D20" i="20" l="1"/>
  <c r="D14" i="20"/>
  <c r="B14" i="20"/>
  <c r="H19" i="20"/>
  <c r="H18" i="20"/>
  <c r="H17" i="20"/>
  <c r="H24" i="20"/>
  <c r="C8" i="20" l="1"/>
  <c r="C25" i="20" s="1"/>
  <c r="H23" i="20" l="1"/>
  <c r="H22" i="20"/>
  <c r="H21" i="20"/>
  <c r="H16" i="20"/>
  <c r="H15" i="20"/>
  <c r="H13" i="20"/>
  <c r="H12" i="20"/>
  <c r="G14" i="20"/>
  <c r="G8" i="20"/>
  <c r="B8" i="20"/>
  <c r="D8" i="20"/>
  <c r="I8" i="20" s="1"/>
  <c r="H14" i="20"/>
  <c r="F8" i="20" l="1"/>
  <c r="F14" i="20"/>
  <c r="F20" i="20"/>
  <c r="F25" i="20" l="1"/>
  <c r="G20" i="20" l="1"/>
  <c r="G25" i="20" s="1"/>
  <c r="H20" i="20" l="1"/>
  <c r="D25" i="20"/>
  <c r="I25" i="20" s="1"/>
  <c r="H11" i="20" l="1"/>
  <c r="B25" i="20" l="1"/>
  <c r="H8" i="20"/>
  <c r="H25" i="20" l="1"/>
  <c r="C24" i="9" l="1"/>
  <c r="C22" i="9" s="1"/>
  <c r="E24" i="9"/>
  <c r="E22" i="9" s="1"/>
  <c r="H14" i="9"/>
  <c r="G14" i="9"/>
  <c r="C10" i="9"/>
  <c r="C8" i="9" l="1"/>
  <c r="E8" i="9"/>
  <c r="G16" i="9" l="1"/>
  <c r="H16" i="9" l="1"/>
  <c r="F27" i="9" l="1"/>
  <c r="G27" i="9" l="1"/>
  <c r="H27" i="9"/>
  <c r="F18" i="9"/>
  <c r="I18" i="9" s="1"/>
  <c r="F15" i="9"/>
  <c r="G15" i="9" s="1"/>
  <c r="F20" i="9"/>
  <c r="H20" i="9" s="1"/>
  <c r="F30" i="9"/>
  <c r="G30" i="9" s="1"/>
  <c r="F13" i="9"/>
  <c r="G13" i="9" s="1"/>
  <c r="F17" i="9"/>
  <c r="H17" i="9" s="1"/>
  <c r="F26" i="9"/>
  <c r="G26" i="9" s="1"/>
  <c r="F28" i="9"/>
  <c r="G28" i="9" s="1"/>
  <c r="H18" i="9" l="1"/>
  <c r="G18" i="9"/>
  <c r="F24" i="9"/>
  <c r="I24" i="9" s="1"/>
  <c r="I28" i="9"/>
  <c r="I30" i="9"/>
  <c r="H28" i="9"/>
  <c r="I20" i="9"/>
  <c r="I13" i="9"/>
  <c r="F10" i="9"/>
  <c r="G20" i="9"/>
  <c r="H12" i="9"/>
  <c r="H13" i="9"/>
  <c r="H30" i="9"/>
  <c r="H15" i="9"/>
  <c r="H26" i="9"/>
  <c r="I26" i="9"/>
  <c r="I12" i="9"/>
  <c r="I17" i="9"/>
  <c r="I15" i="9"/>
  <c r="G17" i="9"/>
  <c r="G12" i="9"/>
  <c r="H24" i="9" l="1"/>
  <c r="F22" i="9"/>
  <c r="G22" i="9" s="1"/>
  <c r="G24" i="9"/>
  <c r="I10" i="9"/>
  <c r="H10" i="9"/>
  <c r="G10" i="9"/>
  <c r="H22" i="9" l="1"/>
  <c r="I22" i="9"/>
  <c r="F8" i="9"/>
  <c r="H8" i="9" s="1"/>
  <c r="I8" i="9" l="1"/>
  <c r="G8" i="9"/>
</calcChain>
</file>

<file path=xl/sharedStrings.xml><?xml version="1.0" encoding="utf-8"?>
<sst xmlns="http://schemas.openxmlformats.org/spreadsheetml/2006/main" count="250" uniqueCount="108">
  <si>
    <t>DETALLE</t>
  </si>
  <si>
    <t>ASIGNADO</t>
  </si>
  <si>
    <t xml:space="preserve"> </t>
  </si>
  <si>
    <t>%</t>
  </si>
  <si>
    <t>MODIFICADO</t>
  </si>
  <si>
    <t>EJECUTADO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</si>
  <si>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</si>
  <si>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</si>
  <si>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</si>
  <si>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</si>
  <si>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</si>
  <si>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</si>
  <si>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</si>
  <si>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</si>
  <si>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</si>
  <si>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</si>
  <si>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EJECUCION PORCENTUAL</t>
  </si>
  <si>
    <t>A LA FECHA</t>
  </si>
  <si>
    <t>ANUAL</t>
  </si>
  <si>
    <t>TOTAL</t>
  </si>
  <si>
    <t>PRESUPUESTO</t>
  </si>
  <si>
    <t>COMPROMISO ACUMULADO</t>
  </si>
  <si>
    <t>DIRECCION Y ADMON  GENERAL</t>
  </si>
  <si>
    <t>EDUC. SUPERIOR TECNOLOGICA</t>
  </si>
  <si>
    <t>INV.POSTGRADO Y EXTENSION</t>
  </si>
  <si>
    <t>EJEC/ASIG.</t>
  </si>
  <si>
    <t xml:space="preserve">              TOTAL</t>
  </si>
  <si>
    <t>SERVICIOS  PERSONALES</t>
  </si>
  <si>
    <t>INVERSIONES  FINANCIERAS</t>
  </si>
  <si>
    <t>MENSUAL</t>
  </si>
  <si>
    <t xml:space="preserve">  CODIFICACION PRESUPUESTARIA</t>
  </si>
  <si>
    <t xml:space="preserve">           RECAUDACION</t>
  </si>
  <si>
    <t>ACUMULADA</t>
  </si>
  <si>
    <t>Rec/Asig.</t>
  </si>
  <si>
    <t xml:space="preserve"> 1.2.1.4.07</t>
  </si>
  <si>
    <t xml:space="preserve"> 1.2.1.4.99</t>
  </si>
  <si>
    <t xml:space="preserve">   BIENESTAR ESTUDIANTIL</t>
  </si>
  <si>
    <t>1.2.1.4.99</t>
  </si>
  <si>
    <t>1.2.4.1.24</t>
  </si>
  <si>
    <t>1.2.4.1.99</t>
  </si>
  <si>
    <t>1.2.4.2.26</t>
  </si>
  <si>
    <t>1.2.6.0.99</t>
  </si>
  <si>
    <t>SALDO EN CAJA ( CORRIENTE )</t>
  </si>
  <si>
    <t>1.4.2.0.01</t>
  </si>
  <si>
    <t>SALDO EN CAJA ( CAPITAL )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</si>
  <si>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</si>
  <si>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</si>
  <si>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</si>
  <si>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</si>
  <si>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</si>
  <si>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</si>
  <si>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</si>
  <si>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</si>
  <si>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LEY</t>
  </si>
  <si>
    <t>AJUSTE</t>
  </si>
  <si>
    <t>2</t>
  </si>
  <si>
    <t>3</t>
  </si>
  <si>
    <t>MAQUINARIA Y EQUIPO</t>
  </si>
  <si>
    <t>P</t>
  </si>
  <si>
    <t>S</t>
  </si>
  <si>
    <t>A</t>
  </si>
  <si>
    <t>PAGO ACUMULADO</t>
  </si>
  <si>
    <t>SALDO A LA FECHA</t>
  </si>
  <si>
    <t xml:space="preserve">       T   O  T   A     L</t>
  </si>
  <si>
    <t>01</t>
  </si>
  <si>
    <t>00</t>
  </si>
  <si>
    <t>DIRECCION SUPERIOR</t>
  </si>
  <si>
    <t>02</t>
  </si>
  <si>
    <t>PLANIFICACION UNIVERSITARIA</t>
  </si>
  <si>
    <t>03</t>
  </si>
  <si>
    <t>ADMINISTRACION GENERAL</t>
  </si>
  <si>
    <t>04</t>
  </si>
  <si>
    <t>SECRETARIA GENERAL</t>
  </si>
  <si>
    <t>ADMON DE LA EDUC.SUPERIOR</t>
  </si>
  <si>
    <t>DOCENCIA CENTRAL</t>
  </si>
  <si>
    <t>DOCENCIA REGIONAL</t>
  </si>
  <si>
    <t>PROGRAMA DE CONSTRUCCIONES</t>
  </si>
  <si>
    <t>CONSTRUCCION II FASE DEL PROYECTO DEL CAMPUS CENTRAL</t>
  </si>
  <si>
    <t>PROGRAMA DE MOBILIARIO</t>
  </si>
  <si>
    <t>PROGRAMAS-PROYECTOS</t>
  </si>
  <si>
    <t>PRESUPUESTO MODIFICADO</t>
  </si>
  <si>
    <t>SERVICIOS  NO  PERSONALES</t>
  </si>
  <si>
    <t>MATERIALES Y  SUMINISTROS</t>
  </si>
  <si>
    <t xml:space="preserve">COMPROMISO </t>
  </si>
  <si>
    <t>TRANSFERENCIAS  CORRIENTES</t>
  </si>
  <si>
    <t>FORTALECIMIENTO DE LA SEDE REGIONAL</t>
  </si>
  <si>
    <t>MEJORAMIENTO DE LOS LABORATORIOS DE FACULTADES Y CENTROS REG.</t>
  </si>
  <si>
    <t>UNIVERSIDAD TECNOLÓGICA DE PANAMÁ</t>
  </si>
  <si>
    <t>PAGADO</t>
  </si>
  <si>
    <t>HABILITACIÓN DE CENTROS DE ESTUDIOS AVANZADOS UTP-GEORGE</t>
  </si>
  <si>
    <t>FORTALECIMIENTO DE LA GESTIÓN DE PATENTES TECNOLÓGICAS</t>
  </si>
  <si>
    <t>PRESUPUESTO  LEY</t>
  </si>
  <si>
    <t xml:space="preserve">% EJEC </t>
  </si>
  <si>
    <t>MANTENIMIENTO PREVENTIVO Y CORRECTIVO DE LA INFRAESTRUCTURA FISICA Y PATRIMONIAL DE LA UTP A NIVEL NACIONAL.</t>
  </si>
  <si>
    <t>INVESTIGACION Y TRANSFERENCIA DE TECNOLOGÍA</t>
  </si>
  <si>
    <t>ESTUDIO DE CONSULTORIA PARA PROYECTOS DE ESTADO</t>
  </si>
  <si>
    <t>CIENCIA, TECNOLOGIA E INNOVACION</t>
  </si>
  <si>
    <t>DESARROLLO DEL CENTRO DE ESTUDIOS MULTIDISCIPLINARIO EN CIENCIAS</t>
  </si>
  <si>
    <t>IMPLEMENTACIÓN DE BASE DE DATOS BIBLIOGRÁFICOS Y COLECCIONES</t>
  </si>
  <si>
    <t>CENTRO DE DATOS DE LA UTP</t>
  </si>
  <si>
    <t>HABILITACIÓN DEL LABORATORIO DE ANÁLISIS INDUSTRIALES Y CIENCIA</t>
  </si>
  <si>
    <t>HABILITACIÓN DE LABORATORIOS DE DOCENCIA PARA EL CENTRO DE ING</t>
  </si>
  <si>
    <t>COMPROMISO</t>
  </si>
  <si>
    <t>AL 30 DE ABRIL DE 2020</t>
  </si>
  <si>
    <t xml:space="preserve">   AL 30 DE ABRIL DE 2020</t>
  </si>
  <si>
    <t xml:space="preserve"> EJECUCION DE INGRESOS SEGÚN OBJETO</t>
  </si>
  <si>
    <t xml:space="preserve">  EJECUCION PRESUPUESTARIA SEGÚN ESTRUCTURA PROGRAMATICA  </t>
  </si>
  <si>
    <t xml:space="preserve"> EJECUCIÓN PRESUPUESTARIA DE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</si>
</sst>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€]#,##0.00\ ;[$€]\(#,##0.00\);[$€]\-#\ ;@\ "/>
    <numFmt numFmtId="165" formatCode="#,##0\ ;\(#,##0\)"/>
    <numFmt numFmtId="166" formatCode="0.0"/>
    <numFmt numFmtId="170" formatCode="#,##0.0"/>
    <numFmt numFmtId="173" formatCode="#,###"/>
    <numFmt numFmtId="175" formatCode="#,##0.0\ ;\(#,##0.0\)"/>
  </numFmts>
  <fonts count="47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FF"/>
      <name val="Franklin Gothic Heavy"/>
      <family val="2"/>
    </font>
    <font>
      <b/>
      <sz val="9"/>
      <color rgb="FF0000FF"/>
      <name val="Franklin Gothic Demi Cond"/>
      <family val="2"/>
    </font>
    <font>
      <b/>
      <sz val="8"/>
      <color rgb="FF0000FF"/>
      <name val="Arial"/>
      <family val="2"/>
    </font>
    <font>
      <b/>
      <sz val="10"/>
      <color theme="4" tint="-0.499984740745262"/>
      <name val="Arial"/>
      <family val="2"/>
    </font>
    <font>
      <b/>
      <sz val="12"/>
      <color rgb="FF062948"/>
      <name val="Georgia"/>
      <family val="1"/>
    </font>
    <font>
      <sz val="10"/>
      <color rgb="FF062948"/>
      <name val="Arial"/>
      <family val="2"/>
    </font>
    <font>
      <b/>
      <sz val="10"/>
      <color rgb="FF062948"/>
      <name val="Arial"/>
      <family val="2"/>
    </font>
    <font>
      <b/>
      <sz val="9"/>
      <color rgb="FF062948"/>
      <name val="Arial"/>
      <family val="2"/>
    </font>
    <font>
      <b/>
      <sz val="8"/>
      <color rgb="FF062948"/>
      <name val="Arial"/>
      <family val="2"/>
    </font>
    <font>
      <sz val="9"/>
      <color rgb="FF062948"/>
      <name val="Arial"/>
      <family val="2"/>
    </font>
    <font>
      <sz val="8"/>
      <color rgb="FF062948"/>
      <name val="Arial"/>
      <family val="2"/>
    </font>
    <font>
      <sz val="11"/>
      <color rgb="FF062948"/>
      <name val="Arial"/>
      <family val="2"/>
    </font>
    <font>
      <b/>
      <sz val="12"/>
      <color rgb="FF062948"/>
      <name val="Times New Roman"/>
      <family val="1"/>
    </font>
    <font>
      <b/>
      <sz val="9"/>
      <color rgb="FF062948"/>
      <name val="Book Antiqua"/>
      <family val="1"/>
    </font>
    <font>
      <b/>
      <sz val="11"/>
      <color rgb="FF062948"/>
      <name val="Book Antiqua"/>
      <family val="1"/>
    </font>
    <font>
      <b/>
      <sz val="10"/>
      <color rgb="FF062948"/>
      <name val="Book Antiqua"/>
      <family val="1"/>
    </font>
    <font>
      <b/>
      <sz val="10"/>
      <color rgb="FF062948"/>
      <name val="Lucida Fax"/>
      <family val="1"/>
    </font>
    <font>
      <b/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1"/>
      <color rgb="FF002060"/>
      <name val="Georgia"/>
      <family val="1"/>
    </font>
    <font>
      <b/>
      <sz val="12"/>
      <color rgb="FF002060"/>
      <name val="Verdana"/>
      <family val="2"/>
    </font>
    <font>
      <b/>
      <sz val="9"/>
      <color rgb="FF002060"/>
      <name val="Arial"/>
      <family val="2"/>
    </font>
    <font>
      <b/>
      <sz val="7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sz val="8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9"/>
      <color rgb="FF002060"/>
      <name val="Arial"/>
      <family val="2"/>
    </font>
    <font>
      <b/>
      <sz val="8"/>
      <color rgb="FF002060"/>
      <name val="Arial"/>
      <family val="2"/>
    </font>
    <font>
      <b/>
      <sz val="14"/>
      <color theme="3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Arial"/>
      <family val="2"/>
    </font>
    <font>
      <b/>
      <sz val="11"/>
      <color theme="3" tint="-0.249977111117893"/>
      <name val="Arial"/>
      <family val="2"/>
    </font>
    <font>
      <b/>
      <sz val="14"/>
      <color theme="3" tint="-0.499984740745262"/>
      <name val="Arial"/>
      <family val="2"/>
    </font>
    <font>
      <sz val="14"/>
      <color theme="3" tint="-0.249977111117893"/>
      <name val="Arial"/>
      <family val="2"/>
    </font>
    <font>
      <sz val="14"/>
      <color theme="3" tint="-0.499984740745262"/>
      <name val="Arial"/>
      <family val="2"/>
    </font>
    <font>
      <b/>
      <sz val="14"/>
      <color theme="3" tint="-0.249977111117893"/>
      <name val="Bookman Old Style"/>
      <family val="1"/>
    </font>
    <font>
      <sz val="14"/>
      <color theme="3" tint="-0.249977111117893"/>
      <name val="Bookman Old Style"/>
      <family val="1"/>
    </font>
    <font>
      <b/>
      <sz val="16"/>
      <color theme="3" tint="-0.24997711111789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indexed="18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18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indexed="18"/>
      </bottom>
      <diagonal/>
    </border>
    <border>
      <left/>
      <right style="thin">
        <color theme="3" tint="-0.499984740745262"/>
      </right>
      <top style="thin">
        <color indexed="18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18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indexed="18"/>
      </top>
      <bottom style="thin">
        <color theme="3" tint="-0.499984740745262"/>
      </bottom>
      <diagonal/>
    </border>
    <border>
      <left/>
      <right/>
      <top style="thin">
        <color indexed="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8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theme="3" tint="-0.499984740745262"/>
      </bottom>
      <diagonal/>
    </border>
    <border>
      <left/>
      <right/>
      <top/>
      <bottom style="hair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/>
    <xf numFmtId="170" fontId="6" fillId="0" borderId="0" xfId="0" applyNumberFormat="1" applyFont="1" applyBorder="1"/>
    <xf numFmtId="3" fontId="0" fillId="0" borderId="0" xfId="0" applyNumberFormat="1" applyBorder="1"/>
    <xf numFmtId="0" fontId="7" fillId="3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6" fillId="0" borderId="0" xfId="0" applyFont="1" applyBorder="1"/>
    <xf numFmtId="0" fontId="10" fillId="0" borderId="10" xfId="0" applyFont="1" applyBorder="1"/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/>
    <xf numFmtId="3" fontId="10" fillId="0" borderId="10" xfId="0" applyNumberFormat="1" applyFont="1" applyBorder="1"/>
    <xf numFmtId="165" fontId="10" fillId="0" borderId="10" xfId="0" applyNumberFormat="1" applyFont="1" applyBorder="1"/>
    <xf numFmtId="37" fontId="10" fillId="0" borderId="10" xfId="0" applyNumberFormat="1" applyFont="1" applyBorder="1"/>
    <xf numFmtId="165" fontId="11" fillId="0" borderId="10" xfId="0" applyNumberFormat="1" applyFont="1" applyBorder="1"/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66" fontId="11" fillId="0" borderId="1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12" fillId="0" borderId="10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4" fillId="0" borderId="10" xfId="0" applyFont="1" applyBorder="1"/>
    <xf numFmtId="3" fontId="11" fillId="0" borderId="25" xfId="0" applyNumberFormat="1" applyFont="1" applyBorder="1"/>
    <xf numFmtId="165" fontId="11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/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11" fillId="0" borderId="26" xfId="0" applyNumberFormat="1" applyFont="1" applyBorder="1" applyAlignment="1">
      <alignment horizontal="right"/>
    </xf>
    <xf numFmtId="3" fontId="10" fillId="2" borderId="10" xfId="0" applyNumberFormat="1" applyFont="1" applyFill="1" applyBorder="1"/>
    <xf numFmtId="3" fontId="11" fillId="2" borderId="10" xfId="0" applyNumberFormat="1" applyFont="1" applyFill="1" applyBorder="1"/>
    <xf numFmtId="0" fontId="10" fillId="0" borderId="13" xfId="0" applyFont="1" applyBorder="1"/>
    <xf numFmtId="0" fontId="11" fillId="0" borderId="6" xfId="0" applyFont="1" applyBorder="1" applyAlignment="1">
      <alignment horizontal="center"/>
    </xf>
    <xf numFmtId="3" fontId="10" fillId="0" borderId="6" xfId="0" applyNumberFormat="1" applyFont="1" applyBorder="1"/>
    <xf numFmtId="37" fontId="10" fillId="0" borderId="6" xfId="0" applyNumberFormat="1" applyFont="1" applyBorder="1"/>
    <xf numFmtId="165" fontId="10" fillId="0" borderId="6" xfId="0" applyNumberFormat="1" applyFont="1" applyBorder="1"/>
    <xf numFmtId="166" fontId="10" fillId="0" borderId="13" xfId="0" applyNumberFormat="1" applyFont="1" applyBorder="1"/>
    <xf numFmtId="3" fontId="11" fillId="0" borderId="27" xfId="0" applyNumberFormat="1" applyFont="1" applyBorder="1"/>
    <xf numFmtId="165" fontId="11" fillId="0" borderId="27" xfId="0" applyNumberFormat="1" applyFont="1" applyBorder="1"/>
    <xf numFmtId="165" fontId="11" fillId="0" borderId="27" xfId="0" applyNumberFormat="1" applyFont="1" applyBorder="1" applyAlignment="1">
      <alignment horizontal="right"/>
    </xf>
    <xf numFmtId="166" fontId="11" fillId="0" borderId="28" xfId="0" applyNumberFormat="1" applyFont="1" applyBorder="1"/>
    <xf numFmtId="165" fontId="12" fillId="0" borderId="27" xfId="0" applyNumberFormat="1" applyFont="1" applyBorder="1"/>
    <xf numFmtId="165" fontId="12" fillId="0" borderId="27" xfId="0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Border="1"/>
    <xf numFmtId="0" fontId="25" fillId="0" borderId="0" xfId="0" applyFont="1" applyBorder="1"/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3" fillId="0" borderId="10" xfId="0" applyFont="1" applyBorder="1"/>
    <xf numFmtId="0" fontId="23" fillId="0" borderId="12" xfId="0" applyFont="1" applyBorder="1" applyAlignment="1">
      <alignment horizontal="center" vertical="center" wrapText="1"/>
    </xf>
    <xf numFmtId="0" fontId="26" fillId="0" borderId="16" xfId="0" applyFont="1" applyBorder="1"/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3" fontId="29" fillId="0" borderId="10" xfId="0" applyNumberFormat="1" applyFont="1" applyBorder="1" applyAlignment="1">
      <alignment horizontal="right"/>
    </xf>
    <xf numFmtId="3" fontId="29" fillId="0" borderId="10" xfId="0" applyNumberFormat="1" applyFont="1" applyBorder="1"/>
    <xf numFmtId="166" fontId="28" fillId="0" borderId="12" xfId="0" applyNumberFormat="1" applyFont="1" applyFill="1" applyBorder="1" applyAlignment="1">
      <alignment horizontal="right"/>
    </xf>
    <xf numFmtId="0" fontId="28" fillId="0" borderId="10" xfId="0" applyFont="1" applyBorder="1" applyAlignment="1"/>
    <xf numFmtId="37" fontId="28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/>
    <xf numFmtId="0" fontId="23" fillId="0" borderId="12" xfId="0" applyFont="1" applyBorder="1"/>
    <xf numFmtId="0" fontId="28" fillId="0" borderId="16" xfId="0" applyFont="1" applyBorder="1"/>
    <xf numFmtId="3" fontId="28" fillId="0" borderId="10" xfId="0" applyNumberFormat="1" applyFont="1" applyBorder="1" applyAlignment="1">
      <alignment horizontal="right"/>
    </xf>
    <xf numFmtId="37" fontId="28" fillId="0" borderId="10" xfId="0" applyNumberFormat="1" applyFont="1" applyBorder="1" applyAlignment="1">
      <alignment horizontal="right"/>
    </xf>
    <xf numFmtId="173" fontId="28" fillId="0" borderId="10" xfId="0" applyNumberFormat="1" applyFont="1" applyBorder="1"/>
    <xf numFmtId="3" fontId="28" fillId="0" borderId="10" xfId="0" applyNumberFormat="1" applyFont="1" applyBorder="1"/>
    <xf numFmtId="173" fontId="23" fillId="0" borderId="10" xfId="0" applyNumberFormat="1" applyFont="1" applyBorder="1"/>
    <xf numFmtId="166" fontId="23" fillId="0" borderId="12" xfId="0" applyNumberFormat="1" applyFont="1" applyBorder="1"/>
    <xf numFmtId="0" fontId="23" fillId="0" borderId="16" xfId="0" applyFont="1" applyBorder="1" applyAlignment="1">
      <alignment horizontal="right"/>
    </xf>
    <xf numFmtId="49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/>
    <xf numFmtId="165" fontId="23" fillId="0" borderId="10" xfId="0" applyNumberFormat="1" applyFont="1" applyBorder="1"/>
    <xf numFmtId="166" fontId="23" fillId="0" borderId="12" xfId="0" applyNumberFormat="1" applyFont="1" applyFill="1" applyBorder="1" applyAlignment="1">
      <alignment horizontal="right"/>
    </xf>
    <xf numFmtId="37" fontId="23" fillId="0" borderId="10" xfId="0" applyNumberFormat="1" applyFont="1" applyBorder="1"/>
    <xf numFmtId="0" fontId="23" fillId="0" borderId="10" xfId="0" applyFont="1" applyBorder="1" applyAlignment="1">
      <alignment horizontal="left"/>
    </xf>
    <xf numFmtId="0" fontId="28" fillId="0" borderId="16" xfId="0" applyFont="1" applyBorder="1" applyAlignment="1">
      <alignment horizontal="right"/>
    </xf>
    <xf numFmtId="49" fontId="28" fillId="0" borderId="10" xfId="0" applyNumberFormat="1" applyFont="1" applyBorder="1" applyAlignment="1">
      <alignment horizontal="right"/>
    </xf>
    <xf numFmtId="165" fontId="28" fillId="0" borderId="10" xfId="0" applyNumberFormat="1" applyFont="1" applyBorder="1"/>
    <xf numFmtId="49" fontId="23" fillId="0" borderId="16" xfId="0" applyNumberFormat="1" applyFont="1" applyBorder="1" applyAlignment="1">
      <alignment horizontal="right"/>
    </xf>
    <xf numFmtId="175" fontId="23" fillId="0" borderId="10" xfId="0" applyNumberFormat="1" applyFont="1" applyBorder="1"/>
    <xf numFmtId="49" fontId="28" fillId="0" borderId="16" xfId="0" applyNumberFormat="1" applyFont="1" applyBorder="1" applyAlignment="1">
      <alignment horizontal="right"/>
    </xf>
    <xf numFmtId="3" fontId="22" fillId="0" borderId="10" xfId="0" applyNumberFormat="1" applyFont="1" applyBorder="1"/>
    <xf numFmtId="175" fontId="22" fillId="0" borderId="10" xfId="0" applyNumberFormat="1" applyFont="1" applyBorder="1"/>
    <xf numFmtId="0" fontId="26" fillId="0" borderId="10" xfId="0" applyFont="1" applyBorder="1"/>
    <xf numFmtId="3" fontId="30" fillId="0" borderId="10" xfId="0" applyNumberFormat="1" applyFont="1" applyBorder="1"/>
    <xf numFmtId="49" fontId="28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30" fillId="0" borderId="0" xfId="0" applyNumberFormat="1" applyFont="1" applyBorder="1"/>
    <xf numFmtId="49" fontId="31" fillId="0" borderId="0" xfId="0" applyNumberFormat="1" applyFont="1" applyBorder="1"/>
    <xf numFmtId="0" fontId="32" fillId="0" borderId="0" xfId="0" applyFont="1" applyBorder="1"/>
    <xf numFmtId="3" fontId="33" fillId="0" borderId="0" xfId="0" applyNumberFormat="1" applyFont="1" applyBorder="1"/>
    <xf numFmtId="37" fontId="33" fillId="0" borderId="0" xfId="0" applyNumberFormat="1" applyFont="1" applyBorder="1" applyAlignment="1">
      <alignment horizontal="right"/>
    </xf>
    <xf numFmtId="0" fontId="30" fillId="0" borderId="0" xfId="0" applyFont="1" applyBorder="1"/>
    <xf numFmtId="3" fontId="23" fillId="0" borderId="0" xfId="0" applyNumberFormat="1" applyFont="1"/>
    <xf numFmtId="0" fontId="0" fillId="0" borderId="0" xfId="0" applyFont="1"/>
    <xf numFmtId="0" fontId="35" fillId="0" borderId="0" xfId="0" applyFont="1" applyBorder="1" applyAlignment="1">
      <alignment horizontal="center"/>
    </xf>
    <xf numFmtId="0" fontId="36" fillId="0" borderId="0" xfId="0" applyFont="1"/>
    <xf numFmtId="4" fontId="0" fillId="0" borderId="0" xfId="0" applyNumberFormat="1" applyBorder="1"/>
    <xf numFmtId="0" fontId="37" fillId="0" borderId="0" xfId="0" applyFont="1" applyBorder="1"/>
    <xf numFmtId="4" fontId="37" fillId="0" borderId="0" xfId="0" applyNumberFormat="1" applyFont="1" applyBorder="1"/>
    <xf numFmtId="4" fontId="37" fillId="0" borderId="0" xfId="0" applyNumberFormat="1" applyFont="1" applyFill="1" applyBorder="1"/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0" fillId="0" borderId="0" xfId="0" applyFill="1" applyBorder="1"/>
    <xf numFmtId="0" fontId="39" fillId="0" borderId="39" xfId="0" applyFont="1" applyBorder="1"/>
    <xf numFmtId="3" fontId="34" fillId="0" borderId="2" xfId="0" applyNumberFormat="1" applyFont="1" applyBorder="1" applyAlignment="1">
      <alignment horizontal="right"/>
    </xf>
    <xf numFmtId="3" fontId="34" fillId="0" borderId="2" xfId="0" applyNumberFormat="1" applyFont="1" applyBorder="1"/>
    <xf numFmtId="3" fontId="34" fillId="0" borderId="30" xfId="0" applyNumberFormat="1" applyFont="1" applyBorder="1"/>
    <xf numFmtId="0" fontId="34" fillId="0" borderId="3" xfId="0" applyFont="1" applyBorder="1" applyAlignment="1">
      <alignment horizontal="center"/>
    </xf>
    <xf numFmtId="3" fontId="42" fillId="0" borderId="3" xfId="0" applyNumberFormat="1" applyFont="1" applyBorder="1"/>
    <xf numFmtId="3" fontId="42" fillId="0" borderId="11" xfId="0" applyNumberFormat="1" applyFont="1" applyBorder="1"/>
    <xf numFmtId="3" fontId="42" fillId="0" borderId="30" xfId="0" applyNumberFormat="1" applyFont="1" applyBorder="1"/>
    <xf numFmtId="166" fontId="43" fillId="0" borderId="30" xfId="0" applyNumberFormat="1" applyFont="1" applyBorder="1"/>
    <xf numFmtId="3" fontId="42" fillId="0" borderId="14" xfId="0" applyNumberFormat="1" applyFont="1" applyBorder="1"/>
    <xf numFmtId="3" fontId="42" fillId="0" borderId="2" xfId="0" applyNumberFormat="1" applyFont="1" applyBorder="1"/>
    <xf numFmtId="166" fontId="43" fillId="0" borderId="2" xfId="0" applyNumberFormat="1" applyFont="1" applyBorder="1"/>
    <xf numFmtId="3" fontId="34" fillId="2" borderId="34" xfId="0" applyNumberFormat="1" applyFont="1" applyFill="1" applyBorder="1"/>
    <xf numFmtId="3" fontId="34" fillId="2" borderId="14" xfId="0" applyNumberFormat="1" applyFont="1" applyFill="1" applyBorder="1"/>
    <xf numFmtId="166" fontId="41" fillId="0" borderId="2" xfId="0" applyNumberFormat="1" applyFont="1" applyBorder="1"/>
    <xf numFmtId="3" fontId="42" fillId="2" borderId="34" xfId="0" applyNumberFormat="1" applyFont="1" applyFill="1" applyBorder="1"/>
    <xf numFmtId="3" fontId="42" fillId="2" borderId="29" xfId="0" applyNumberFormat="1" applyFont="1" applyFill="1" applyBorder="1"/>
    <xf numFmtId="3" fontId="34" fillId="0" borderId="2" xfId="0" applyNumberFormat="1" applyFont="1" applyBorder="1" applyAlignment="1"/>
    <xf numFmtId="3" fontId="42" fillId="2" borderId="15" xfId="0" applyNumberFormat="1" applyFont="1" applyFill="1" applyBorder="1"/>
    <xf numFmtId="3" fontId="42" fillId="2" borderId="3" xfId="0" applyNumberFormat="1" applyFont="1" applyFill="1" applyBorder="1"/>
    <xf numFmtId="3" fontId="42" fillId="0" borderId="32" xfId="0" applyNumberFormat="1" applyFont="1" applyBorder="1"/>
    <xf numFmtId="3" fontId="42" fillId="2" borderId="2" xfId="0" applyNumberFormat="1" applyFont="1" applyFill="1" applyBorder="1"/>
    <xf numFmtId="3" fontId="42" fillId="0" borderId="33" xfId="0" applyNumberFormat="1" applyFont="1" applyBorder="1"/>
    <xf numFmtId="3" fontId="34" fillId="0" borderId="30" xfId="0" applyNumberFormat="1" applyFont="1" applyBorder="1" applyAlignment="1">
      <alignment horizontal="right"/>
    </xf>
    <xf numFmtId="170" fontId="34" fillId="0" borderId="30" xfId="0" applyNumberFormat="1" applyFont="1" applyBorder="1" applyAlignment="1">
      <alignment horizontal="right"/>
    </xf>
    <xf numFmtId="0" fontId="34" fillId="0" borderId="36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3" fontId="44" fillId="0" borderId="2" xfId="0" applyNumberFormat="1" applyFont="1" applyBorder="1" applyAlignment="1"/>
    <xf numFmtId="0" fontId="44" fillId="0" borderId="3" xfId="0" applyFont="1" applyBorder="1" applyAlignment="1">
      <alignment horizontal="center"/>
    </xf>
    <xf numFmtId="0" fontId="45" fillId="0" borderId="30" xfId="0" applyFont="1" applyBorder="1"/>
    <xf numFmtId="3" fontId="45" fillId="0" borderId="11" xfId="0" applyNumberFormat="1" applyFont="1" applyBorder="1"/>
    <xf numFmtId="0" fontId="45" fillId="0" borderId="2" xfId="0" applyFont="1" applyBorder="1" applyAlignment="1"/>
    <xf numFmtId="3" fontId="45" fillId="0" borderId="14" xfId="0" applyNumberFormat="1" applyFont="1" applyBorder="1"/>
    <xf numFmtId="0" fontId="45" fillId="0" borderId="29" xfId="0" applyFont="1" applyBorder="1" applyAlignment="1"/>
    <xf numFmtId="0" fontId="45" fillId="0" borderId="34" xfId="0" applyFont="1" applyBorder="1" applyAlignment="1">
      <alignment horizontal="left" wrapText="1"/>
    </xf>
    <xf numFmtId="3" fontId="44" fillId="2" borderId="37" xfId="0" applyNumberFormat="1" applyFont="1" applyFill="1" applyBorder="1"/>
    <xf numFmtId="0" fontId="45" fillId="0" borderId="34" xfId="0" applyFont="1" applyBorder="1" applyAlignment="1"/>
    <xf numFmtId="3" fontId="45" fillId="2" borderId="37" xfId="0" applyNumberFormat="1" applyFont="1" applyFill="1" applyBorder="1"/>
    <xf numFmtId="0" fontId="45" fillId="0" borderId="36" xfId="0" applyFont="1" applyBorder="1" applyAlignment="1">
      <alignment horizontal="left" wrapText="1"/>
    </xf>
    <xf numFmtId="3" fontId="45" fillId="2" borderId="31" xfId="0" applyNumberFormat="1" applyFont="1" applyFill="1" applyBorder="1"/>
    <xf numFmtId="0" fontId="45" fillId="0" borderId="36" xfId="0" applyFont="1" applyBorder="1"/>
    <xf numFmtId="3" fontId="45" fillId="2" borderId="15" xfId="0" applyNumberFormat="1" applyFont="1" applyFill="1" applyBorder="1"/>
    <xf numFmtId="0" fontId="45" fillId="0" borderId="2" xfId="0" applyFont="1" applyBorder="1"/>
    <xf numFmtId="3" fontId="45" fillId="2" borderId="2" xfId="0" applyNumberFormat="1" applyFont="1" applyFill="1" applyBorder="1"/>
    <xf numFmtId="0" fontId="44" fillId="0" borderId="30" xfId="0" applyFont="1" applyBorder="1" applyAlignment="1">
      <alignment horizontal="center"/>
    </xf>
    <xf numFmtId="3" fontId="44" fillId="0" borderId="30" xfId="0" applyNumberFormat="1" applyFont="1" applyBorder="1" applyAlignment="1">
      <alignment horizontal="right"/>
    </xf>
    <xf numFmtId="2" fontId="41" fillId="0" borderId="30" xfId="0" applyNumberFormat="1" applyFont="1" applyBorder="1"/>
    <xf numFmtId="2" fontId="43" fillId="0" borderId="2" xfId="0" applyNumberFormat="1" applyFont="1" applyBorder="1"/>
    <xf numFmtId="2" fontId="41" fillId="0" borderId="2" xfId="0" applyNumberFormat="1" applyFont="1" applyBorder="1"/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40" fillId="4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3" fillId="4" borderId="39" xfId="0" applyFont="1" applyFill="1" applyBorder="1"/>
    <xf numFmtId="0" fontId="28" fillId="4" borderId="38" xfId="0" applyFont="1" applyFill="1" applyBorder="1" applyAlignment="1">
      <alignment horizontal="center"/>
    </xf>
    <xf numFmtId="0" fontId="23" fillId="0" borderId="38" xfId="0" applyFont="1" applyBorder="1"/>
    <xf numFmtId="3" fontId="28" fillId="0" borderId="38" xfId="0" applyNumberFormat="1" applyFont="1" applyBorder="1"/>
    <xf numFmtId="0" fontId="28" fillId="0" borderId="38" xfId="0" applyFont="1" applyBorder="1"/>
    <xf numFmtId="3" fontId="23" fillId="0" borderId="38" xfId="0" applyNumberFormat="1" applyFont="1" applyBorder="1"/>
    <xf numFmtId="0" fontId="23" fillId="0" borderId="40" xfId="0" applyFont="1" applyBorder="1"/>
    <xf numFmtId="0" fontId="23" fillId="4" borderId="41" xfId="0" applyFont="1" applyFill="1" applyBorder="1"/>
    <xf numFmtId="0" fontId="23" fillId="4" borderId="42" xfId="0" applyFont="1" applyFill="1" applyBorder="1"/>
    <xf numFmtId="3" fontId="23" fillId="4" borderId="42" xfId="0" applyNumberFormat="1" applyFont="1" applyFill="1" applyBorder="1"/>
    <xf numFmtId="0" fontId="23" fillId="4" borderId="43" xfId="0" applyFont="1" applyFill="1" applyBorder="1"/>
    <xf numFmtId="0" fontId="28" fillId="4" borderId="45" xfId="0" applyFont="1" applyFill="1" applyBorder="1" applyAlignment="1">
      <alignment horizontal="center"/>
    </xf>
    <xf numFmtId="0" fontId="28" fillId="4" borderId="46" xfId="0" applyFont="1" applyFill="1" applyBorder="1" applyAlignment="1">
      <alignment horizontal="center"/>
    </xf>
    <xf numFmtId="0" fontId="28" fillId="4" borderId="40" xfId="0" applyFont="1" applyFill="1" applyBorder="1" applyAlignment="1">
      <alignment horizontal="center"/>
    </xf>
    <xf numFmtId="166" fontId="28" fillId="0" borderId="38" xfId="0" applyNumberFormat="1" applyFont="1" applyBorder="1"/>
    <xf numFmtId="166" fontId="23" fillId="0" borderId="38" xfId="0" applyNumberFormat="1" applyFont="1" applyBorder="1"/>
    <xf numFmtId="166" fontId="23" fillId="0" borderId="40" xfId="0" applyNumberFormat="1" applyFont="1" applyBorder="1"/>
    <xf numFmtId="3" fontId="23" fillId="0" borderId="40" xfId="0" applyNumberFormat="1" applyFont="1" applyBorder="1"/>
    <xf numFmtId="3" fontId="23" fillId="0" borderId="10" xfId="0" applyNumberFormat="1" applyFont="1" applyFill="1" applyBorder="1" applyProtection="1"/>
    <xf numFmtId="3" fontId="23" fillId="0" borderId="11" xfId="0" applyNumberFormat="1" applyFont="1" applyFill="1" applyBorder="1" applyProtection="1"/>
    <xf numFmtId="0" fontId="28" fillId="4" borderId="44" xfId="0" applyFont="1" applyFill="1" applyBorder="1" applyAlignment="1">
      <alignment horizontal="center"/>
    </xf>
    <xf numFmtId="0" fontId="28" fillId="4" borderId="4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3399"/>
      <color rgb="FF062948"/>
      <color rgb="FFFFFFCC"/>
      <color rgb="FFFFCCFF"/>
      <color rgb="FF0066CC"/>
      <color rgb="FF0033CC"/>
      <color rgb="FF0000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0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1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2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3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4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5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F00"/>
  </sheetPr>
  <dimension ref="A2:H21"/>
  <sheetViews>
    <sheetView showGridLines="0" showZeros="0" tabSelected="1" workbookViewId="0">
      <selection activeCell="I29" sqref="I29"/>
    </sheetView>
  </sheetViews>
  <sheetFormatPr baseColWidth="10" defaultColWidth="11.42578125" defaultRowHeight="12.75" x14ac:dyDescent="0.2"/>
  <cols>
    <col min="1" max="1" width="31" style="61" customWidth="1"/>
    <col min="2" max="2" width="13.28515625" style="61" customWidth="1"/>
    <col min="3" max="3" width="13.42578125" style="61" customWidth="1"/>
    <col min="4" max="4" width="14.140625" style="61" hidden="1" customWidth="1"/>
    <col min="5" max="5" width="14.140625" style="61" customWidth="1"/>
    <col min="6" max="6" width="13.140625" style="61" customWidth="1"/>
    <col min="7" max="7" width="13" style="61" hidden="1" customWidth="1"/>
    <col min="8" max="8" width="10.85546875" style="61" customWidth="1"/>
  </cols>
  <sheetData>
    <row r="2" spans="1:8" ht="37.5" customHeight="1" x14ac:dyDescent="0.2">
      <c r="B2" s="111" t="s">
        <v>2</v>
      </c>
      <c r="D2" s="111" t="s">
        <v>2</v>
      </c>
      <c r="E2" s="111"/>
      <c r="H2" s="61" t="s">
        <v>2</v>
      </c>
    </row>
    <row r="3" spans="1:8" ht="6" customHeight="1" x14ac:dyDescent="0.2">
      <c r="A3" s="181"/>
      <c r="B3" s="188"/>
      <c r="C3" s="189"/>
      <c r="D3" s="190"/>
      <c r="E3" s="190"/>
      <c r="F3" s="181"/>
      <c r="G3" s="189"/>
      <c r="H3" s="191"/>
    </row>
    <row r="4" spans="1:8" x14ac:dyDescent="0.2">
      <c r="A4" s="182" t="s">
        <v>0</v>
      </c>
      <c r="B4" s="201" t="s">
        <v>20</v>
      </c>
      <c r="C4" s="202"/>
      <c r="D4" s="202"/>
      <c r="E4" s="202"/>
      <c r="F4" s="194" t="s">
        <v>15</v>
      </c>
      <c r="G4" s="192"/>
      <c r="H4" s="193" t="s">
        <v>3</v>
      </c>
    </row>
    <row r="5" spans="1:8" ht="24" customHeight="1" x14ac:dyDescent="0.2">
      <c r="A5" s="194"/>
      <c r="B5" s="194" t="s">
        <v>4</v>
      </c>
      <c r="C5" s="194" t="s">
        <v>1</v>
      </c>
      <c r="D5" s="194" t="s">
        <v>5</v>
      </c>
      <c r="E5" s="194" t="s">
        <v>102</v>
      </c>
      <c r="F5" s="194" t="s">
        <v>17</v>
      </c>
      <c r="G5" s="194" t="s">
        <v>18</v>
      </c>
      <c r="H5" s="194" t="s">
        <v>25</v>
      </c>
    </row>
    <row r="6" spans="1:8" x14ac:dyDescent="0.2">
      <c r="A6" s="183"/>
      <c r="B6" s="183"/>
      <c r="C6" s="183"/>
      <c r="D6" s="183"/>
      <c r="E6" s="183"/>
      <c r="F6" s="183"/>
      <c r="G6" s="183"/>
      <c r="H6" s="183"/>
    </row>
    <row r="7" spans="1:8" x14ac:dyDescent="0.2">
      <c r="A7" s="183" t="s">
        <v>26</v>
      </c>
      <c r="B7" s="184">
        <f>+B9+B11+B13+B15+B16+B18</f>
        <v>100947076.90000001</v>
      </c>
      <c r="C7" s="184">
        <f t="shared" ref="C7:F7" si="0">+C9+C11+C13+C15+C16+C18</f>
        <v>35131235</v>
      </c>
      <c r="D7" s="184">
        <f t="shared" si="0"/>
        <v>19515099.578000002</v>
      </c>
      <c r="E7" s="184">
        <f t="shared" si="0"/>
        <v>25836151.82</v>
      </c>
      <c r="F7" s="184">
        <f t="shared" si="0"/>
        <v>9295083.1799999997</v>
      </c>
      <c r="G7" s="185">
        <v>85645899.421999991</v>
      </c>
      <c r="H7" s="195">
        <f>+E7*100/C7</f>
        <v>73.541826297879936</v>
      </c>
    </row>
    <row r="8" spans="1:8" x14ac:dyDescent="0.2">
      <c r="A8" s="183" t="s">
        <v>2</v>
      </c>
      <c r="B8" s="186" t="s">
        <v>2</v>
      </c>
      <c r="C8" s="186" t="s">
        <v>2</v>
      </c>
      <c r="D8" s="186" t="s">
        <v>2</v>
      </c>
      <c r="E8" s="186"/>
      <c r="F8" s="186" t="s">
        <v>2</v>
      </c>
      <c r="G8" s="183" t="s">
        <v>2</v>
      </c>
      <c r="H8" s="196" t="s">
        <v>2</v>
      </c>
    </row>
    <row r="9" spans="1:8" x14ac:dyDescent="0.2">
      <c r="A9" s="183" t="s">
        <v>27</v>
      </c>
      <c r="B9" s="186">
        <f>93922544+187619</f>
        <v>94110163</v>
      </c>
      <c r="C9" s="186">
        <v>30490248</v>
      </c>
      <c r="D9" s="186">
        <v>18611036.728</v>
      </c>
      <c r="E9" s="186">
        <v>24917417</v>
      </c>
      <c r="F9" s="199">
        <f t="shared" ref="F9:F18" si="1">+C9-E9</f>
        <v>5572831</v>
      </c>
      <c r="G9" s="183">
        <v>75499126.272</v>
      </c>
      <c r="H9" s="196">
        <f t="shared" ref="H9:H18" si="2">+E9*100/C9</f>
        <v>81.722578970167774</v>
      </c>
    </row>
    <row r="10" spans="1:8" ht="8.25" customHeight="1" x14ac:dyDescent="0.2">
      <c r="A10" s="183"/>
      <c r="B10" s="186" t="s">
        <v>2</v>
      </c>
      <c r="C10" s="186" t="s">
        <v>2</v>
      </c>
      <c r="D10" s="186" t="s">
        <v>2</v>
      </c>
      <c r="E10" s="186" t="s">
        <v>2</v>
      </c>
      <c r="F10" s="199" t="s">
        <v>2</v>
      </c>
      <c r="G10" s="183" t="s">
        <v>2</v>
      </c>
      <c r="H10" s="196" t="s">
        <v>2</v>
      </c>
    </row>
    <row r="11" spans="1:8" x14ac:dyDescent="0.2">
      <c r="A11" s="183" t="s">
        <v>81</v>
      </c>
      <c r="B11" s="186">
        <v>4151870.45</v>
      </c>
      <c r="C11" s="186">
        <v>2511872</v>
      </c>
      <c r="D11" s="186">
        <v>445500.61</v>
      </c>
      <c r="E11" s="186">
        <v>455565</v>
      </c>
      <c r="F11" s="199">
        <f t="shared" si="1"/>
        <v>2056307</v>
      </c>
      <c r="G11" s="183">
        <v>5926567.3899999997</v>
      </c>
      <c r="H11" s="196">
        <f t="shared" si="2"/>
        <v>18.136473514573989</v>
      </c>
    </row>
    <row r="12" spans="1:8" ht="9" customHeight="1" x14ac:dyDescent="0.2">
      <c r="A12" s="183" t="s">
        <v>2</v>
      </c>
      <c r="B12" s="186" t="s">
        <v>2</v>
      </c>
      <c r="C12" s="186" t="s">
        <v>2</v>
      </c>
      <c r="D12" s="186" t="s">
        <v>2</v>
      </c>
      <c r="E12" s="186" t="s">
        <v>2</v>
      </c>
      <c r="F12" s="199" t="s">
        <v>2</v>
      </c>
      <c r="G12" s="183" t="s">
        <v>2</v>
      </c>
      <c r="H12" s="196" t="s">
        <v>2</v>
      </c>
    </row>
    <row r="13" spans="1:8" x14ac:dyDescent="0.2">
      <c r="A13" s="183" t="s">
        <v>82</v>
      </c>
      <c r="B13" s="186">
        <v>408593</v>
      </c>
      <c r="C13" s="186">
        <v>408593</v>
      </c>
      <c r="D13" s="186">
        <v>269718.64</v>
      </c>
      <c r="E13" s="186">
        <v>269718.64</v>
      </c>
      <c r="F13" s="199">
        <f t="shared" si="1"/>
        <v>138874.35999999999</v>
      </c>
      <c r="G13" s="183">
        <v>2088996.3599999999</v>
      </c>
      <c r="H13" s="196">
        <f t="shared" si="2"/>
        <v>66.01156652218711</v>
      </c>
    </row>
    <row r="14" spans="1:8" ht="5.25" customHeight="1" x14ac:dyDescent="0.2">
      <c r="A14" s="183" t="s">
        <v>2</v>
      </c>
      <c r="B14" s="186" t="s">
        <v>2</v>
      </c>
      <c r="C14" s="186" t="s">
        <v>2</v>
      </c>
      <c r="D14" s="186" t="s">
        <v>2</v>
      </c>
      <c r="E14" s="186" t="s">
        <v>2</v>
      </c>
      <c r="F14" s="199" t="s">
        <v>2</v>
      </c>
      <c r="G14" s="183"/>
      <c r="H14" s="196" t="s">
        <v>2</v>
      </c>
    </row>
    <row r="15" spans="1:8" x14ac:dyDescent="0.2">
      <c r="A15" s="183" t="s">
        <v>57</v>
      </c>
      <c r="B15" s="186">
        <v>4132</v>
      </c>
      <c r="C15" s="186">
        <v>4132</v>
      </c>
      <c r="D15" s="186">
        <v>4131.8500000000004</v>
      </c>
      <c r="E15" s="186">
        <v>4131.8500000000004</v>
      </c>
      <c r="F15" s="199">
        <f t="shared" si="1"/>
        <v>0.1499999999996362</v>
      </c>
      <c r="G15" s="183">
        <v>43603.15</v>
      </c>
      <c r="H15" s="196">
        <f t="shared" si="2"/>
        <v>99.996369796708635</v>
      </c>
    </row>
    <row r="16" spans="1:8" ht="16.5" customHeight="1" x14ac:dyDescent="0.2">
      <c r="A16" s="183" t="s">
        <v>28</v>
      </c>
      <c r="B16" s="186">
        <v>1429690.45</v>
      </c>
      <c r="C16" s="186">
        <v>1229690</v>
      </c>
      <c r="D16" s="186">
        <v>149546.33000000002</v>
      </c>
      <c r="E16" s="186">
        <v>149546.33000000002</v>
      </c>
      <c r="F16" s="199">
        <f t="shared" si="1"/>
        <v>1080143.67</v>
      </c>
      <c r="G16" s="183">
        <v>1280143.67</v>
      </c>
      <c r="H16" s="196">
        <f t="shared" si="2"/>
        <v>12.161303255291985</v>
      </c>
    </row>
    <row r="17" spans="1:8" ht="6" customHeight="1" x14ac:dyDescent="0.2">
      <c r="A17" s="183"/>
      <c r="B17" s="186"/>
      <c r="C17" s="186"/>
      <c r="D17" s="186"/>
      <c r="E17" s="186"/>
      <c r="F17" s="199">
        <f t="shared" si="1"/>
        <v>0</v>
      </c>
      <c r="G17" s="183"/>
      <c r="H17" s="196" t="s">
        <v>2</v>
      </c>
    </row>
    <row r="18" spans="1:8" x14ac:dyDescent="0.2">
      <c r="A18" s="187" t="s">
        <v>84</v>
      </c>
      <c r="B18" s="198">
        <v>842628</v>
      </c>
      <c r="C18" s="198">
        <v>486700</v>
      </c>
      <c r="D18" s="198">
        <v>35165.42</v>
      </c>
      <c r="E18" s="198">
        <v>39773</v>
      </c>
      <c r="F18" s="200">
        <f t="shared" si="1"/>
        <v>446927</v>
      </c>
      <c r="G18" s="187">
        <v>807462.58</v>
      </c>
      <c r="H18" s="197">
        <f t="shared" si="2"/>
        <v>8.1719745222929934</v>
      </c>
    </row>
    <row r="21" spans="1:8" x14ac:dyDescent="0.2">
      <c r="A21" s="61" t="s">
        <v>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</sheetData>
  <mergeCells count="1">
    <mergeCell ref="B4:E4"/>
  </mergeCells>
  <phoneticPr fontId="1" type="noConversion"/>
  <pageMargins left="1.6141732283464567" right="0.19685039370078741" top="1.3779527559055118" bottom="0.11811023622047245" header="0.51181102362204722" footer="0.51181102362204722"/>
  <pageSetup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F00"/>
  </sheetPr>
  <dimension ref="A1:Y33"/>
  <sheetViews>
    <sheetView showGridLines="0" showZeros="0" zoomScaleNormal="100" workbookViewId="0">
      <selection activeCell="B27" sqref="B27"/>
    </sheetView>
  </sheetViews>
  <sheetFormatPr baseColWidth="10" defaultColWidth="11.42578125" defaultRowHeight="12.75" x14ac:dyDescent="0.2"/>
  <cols>
    <col min="1" max="1" width="23.28515625" customWidth="1"/>
    <col min="2" max="2" width="14.42578125" customWidth="1"/>
    <col min="3" max="3" width="13.28515625" customWidth="1"/>
    <col min="4" max="4" width="12.7109375" customWidth="1"/>
    <col min="5" max="5" width="13.7109375" bestFit="1" customWidth="1"/>
    <col min="7" max="7" width="12.140625" customWidth="1"/>
    <col min="8" max="8" width="12.5703125" hidden="1" customWidth="1"/>
    <col min="9" max="9" width="10.140625" customWidth="1"/>
    <col min="10" max="10" width="13.7109375" customWidth="1"/>
    <col min="11" max="11" width="13" customWidth="1"/>
    <col min="12" max="12" width="12" customWidth="1"/>
    <col min="13" max="13" width="24.28515625" customWidth="1"/>
    <col min="15" max="17" width="0" hidden="1" customWidth="1"/>
    <col min="18" max="18" width="22.42578125" bestFit="1" customWidth="1"/>
    <col min="20" max="20" width="1.42578125" customWidth="1"/>
    <col min="21" max="21" width="3.140625" customWidth="1"/>
    <col min="22" max="22" width="0.42578125" customWidth="1"/>
    <col min="23" max="23" width="1.5703125" customWidth="1"/>
    <col min="24" max="24" width="0.42578125" customWidth="1"/>
  </cols>
  <sheetData>
    <row r="1" spans="1:25" ht="15.75" x14ac:dyDescent="0.25">
      <c r="A1" s="11" t="s">
        <v>2</v>
      </c>
      <c r="B1" s="23" t="s">
        <v>2</v>
      </c>
      <c r="C1" s="23"/>
      <c r="D1" s="23"/>
      <c r="E1" s="23"/>
      <c r="F1" s="23"/>
      <c r="G1" s="23"/>
      <c r="H1" s="23"/>
      <c r="I1" s="11"/>
    </row>
    <row r="2" spans="1:25" ht="15" x14ac:dyDescent="0.2">
      <c r="A2" s="203" t="s">
        <v>105</v>
      </c>
      <c r="B2" s="203"/>
      <c r="C2" s="203"/>
      <c r="D2" s="203"/>
      <c r="E2" s="203"/>
      <c r="F2" s="203"/>
      <c r="G2" s="203"/>
      <c r="H2" s="203"/>
      <c r="I2" s="203"/>
    </row>
    <row r="3" spans="1:25" ht="15" x14ac:dyDescent="0.2">
      <c r="A3" s="203" t="s">
        <v>103</v>
      </c>
      <c r="B3" s="203"/>
      <c r="C3" s="203"/>
      <c r="D3" s="203"/>
      <c r="E3" s="203"/>
      <c r="F3" s="203"/>
      <c r="G3" s="203"/>
      <c r="H3" s="203"/>
      <c r="I3" s="20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x14ac:dyDescent="0.2">
      <c r="A4" s="14"/>
      <c r="B4" s="13"/>
      <c r="C4" s="13"/>
      <c r="D4" s="13"/>
      <c r="E4" s="13"/>
      <c r="F4" s="13"/>
      <c r="G4" s="13"/>
      <c r="H4" s="13"/>
      <c r="I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2">
      <c r="A5" s="204" t="s">
        <v>0</v>
      </c>
      <c r="B5" s="206" t="s">
        <v>30</v>
      </c>
      <c r="C5" s="208" t="s">
        <v>20</v>
      </c>
      <c r="D5" s="208"/>
      <c r="E5" s="208" t="s">
        <v>31</v>
      </c>
      <c r="F5" s="208"/>
      <c r="G5" s="208" t="s">
        <v>15</v>
      </c>
      <c r="H5" s="208"/>
      <c r="I5" s="172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.75" customHeight="1" x14ac:dyDescent="0.2">
      <c r="A6" s="205"/>
      <c r="B6" s="207"/>
      <c r="C6" s="173" t="s">
        <v>4</v>
      </c>
      <c r="D6" s="173" t="s">
        <v>1</v>
      </c>
      <c r="E6" s="173" t="s">
        <v>29</v>
      </c>
      <c r="F6" s="173" t="s">
        <v>32</v>
      </c>
      <c r="G6" s="173" t="s">
        <v>17</v>
      </c>
      <c r="H6" s="173" t="s">
        <v>18</v>
      </c>
      <c r="I6" s="174" t="s">
        <v>33</v>
      </c>
      <c r="J6" s="2" t="s">
        <v>32</v>
      </c>
      <c r="K6" s="1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">
      <c r="A7" s="27"/>
      <c r="B7" s="36"/>
      <c r="C7" s="37"/>
      <c r="D7" s="38"/>
      <c r="E7" s="38"/>
      <c r="F7" s="38"/>
      <c r="G7" s="38"/>
      <c r="H7" s="38"/>
      <c r="I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3">
      <c r="A8" s="28" t="s">
        <v>6</v>
      </c>
      <c r="B8" s="39"/>
      <c r="C8" s="55">
        <f>+C10+C22</f>
        <v>121641000</v>
      </c>
      <c r="D8" s="55">
        <f>+D10+D22</f>
        <v>44170659</v>
      </c>
      <c r="E8" s="55">
        <f>+E10+E22</f>
        <v>8283277.2000000002</v>
      </c>
      <c r="F8" s="55">
        <f>+F10+F22</f>
        <v>21447638.75</v>
      </c>
      <c r="G8" s="59">
        <f>+F8-D8</f>
        <v>-22723020.25</v>
      </c>
      <c r="H8" s="60">
        <f>F8-C8</f>
        <v>-100193361.25</v>
      </c>
      <c r="I8" s="58">
        <f>+F8/D8*100</f>
        <v>48.556302386160915</v>
      </c>
      <c r="J8">
        <v>13964361.550000001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29"/>
      <c r="B9" s="15"/>
      <c r="C9" s="17"/>
      <c r="D9" s="17"/>
      <c r="E9" s="17"/>
      <c r="F9" s="17"/>
      <c r="G9" s="21"/>
      <c r="H9" s="41"/>
      <c r="I9" s="2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3">
      <c r="A10" s="30" t="s">
        <v>7</v>
      </c>
      <c r="B10" s="15"/>
      <c r="C10" s="55">
        <f>SUM(C12:C20)</f>
        <v>19121000</v>
      </c>
      <c r="D10" s="55">
        <f>SUM(D12:D20)</f>
        <v>7957233</v>
      </c>
      <c r="E10" s="55">
        <f>+E12+E13+E15+E16+E17+E18+E20</f>
        <v>1328541.2</v>
      </c>
      <c r="F10" s="55">
        <f>SUM(F12:F20)</f>
        <v>4158000.75</v>
      </c>
      <c r="G10" s="56">
        <f>+F10-D10</f>
        <v>-3799232.25</v>
      </c>
      <c r="H10" s="57">
        <f>+F10-C10</f>
        <v>-14962999.25</v>
      </c>
      <c r="I10" s="58">
        <f>+F10/D10*100</f>
        <v>52.25435462302034</v>
      </c>
      <c r="J10">
        <v>3629459.5500000003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">
      <c r="A11" s="22"/>
      <c r="B11" s="15"/>
      <c r="C11" s="17"/>
      <c r="D11" s="17" t="s">
        <v>2</v>
      </c>
      <c r="E11" s="17"/>
      <c r="F11" s="17" t="s">
        <v>2</v>
      </c>
      <c r="G11" s="21"/>
      <c r="H11" s="41"/>
      <c r="I11" s="25"/>
      <c r="J11" t="s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">
      <c r="A12" s="31" t="s">
        <v>8</v>
      </c>
      <c r="B12" s="16" t="s">
        <v>34</v>
      </c>
      <c r="C12" s="18">
        <v>890000</v>
      </c>
      <c r="D12" s="18">
        <v>296664</v>
      </c>
      <c r="E12" s="18">
        <v>0</v>
      </c>
      <c r="F12" s="18">
        <f>+E12+J12</f>
        <v>39698.44</v>
      </c>
      <c r="G12" s="42">
        <f>+F12-D12</f>
        <v>-256965.56</v>
      </c>
      <c r="H12" s="42">
        <f t="shared" ref="H12:H20" si="0">+F12-C12</f>
        <v>-850301.56</v>
      </c>
      <c r="I12" s="25">
        <f>+F12/D12*100</f>
        <v>13.381616913410458</v>
      </c>
      <c r="J12">
        <v>39698.44</v>
      </c>
      <c r="K12" s="1"/>
      <c r="L12" s="7"/>
      <c r="M12" s="9"/>
      <c r="N12" s="7"/>
      <c r="O12" s="1"/>
      <c r="P12" s="1"/>
      <c r="Q12" s="1"/>
      <c r="R12" s="115"/>
      <c r="S12" s="116"/>
      <c r="T12" s="116"/>
      <c r="U12" s="117"/>
      <c r="V12" s="117"/>
      <c r="W12" s="118"/>
      <c r="X12" s="117"/>
      <c r="Y12" s="117"/>
    </row>
    <row r="13" spans="1:25" ht="20.100000000000001" customHeight="1" x14ac:dyDescent="0.2">
      <c r="A13" s="31" t="s">
        <v>9</v>
      </c>
      <c r="B13" s="16" t="s">
        <v>35</v>
      </c>
      <c r="C13" s="18">
        <v>6734000</v>
      </c>
      <c r="D13" s="18">
        <v>2734737</v>
      </c>
      <c r="E13" s="18">
        <v>0</v>
      </c>
      <c r="F13" s="18">
        <f t="shared" ref="F13:F20" si="1">+E13+J13</f>
        <v>291918.67</v>
      </c>
      <c r="G13" s="42">
        <f t="shared" ref="G13:G18" si="2">+F13-D13</f>
        <v>-2442818.33</v>
      </c>
      <c r="H13" s="42">
        <f t="shared" si="0"/>
        <v>-6442081.3300000001</v>
      </c>
      <c r="I13" s="25">
        <f>+F13/D13*100</f>
        <v>10.674469610788897</v>
      </c>
      <c r="J13">
        <v>291918.67</v>
      </c>
      <c r="K13" s="1"/>
      <c r="L13" s="7"/>
      <c r="M13" s="9"/>
      <c r="N13" s="1"/>
      <c r="O13" s="1"/>
      <c r="P13" s="1"/>
      <c r="Q13" s="1"/>
      <c r="R13" s="1"/>
      <c r="S13" s="116"/>
      <c r="T13" s="116"/>
      <c r="U13" s="117"/>
      <c r="V13" s="117"/>
      <c r="W13" s="118"/>
      <c r="X13" s="117"/>
      <c r="Y13" s="117"/>
    </row>
    <row r="14" spans="1:25" ht="20.100000000000001" customHeight="1" x14ac:dyDescent="0.2">
      <c r="A14" s="32" t="s">
        <v>36</v>
      </c>
      <c r="B14" s="16" t="s">
        <v>37</v>
      </c>
      <c r="C14" s="18"/>
      <c r="D14" s="18"/>
      <c r="E14" s="18">
        <v>0</v>
      </c>
      <c r="F14" s="18">
        <f t="shared" si="1"/>
        <v>0</v>
      </c>
      <c r="G14" s="43">
        <f t="shared" si="2"/>
        <v>0</v>
      </c>
      <c r="H14" s="42">
        <f t="shared" si="0"/>
        <v>0</v>
      </c>
      <c r="I14" s="25">
        <v>0</v>
      </c>
      <c r="J14">
        <v>0</v>
      </c>
      <c r="K14" s="1"/>
      <c r="L14" s="7"/>
      <c r="M14" s="9"/>
      <c r="N14" s="1"/>
      <c r="O14" s="1"/>
      <c r="P14" s="1"/>
      <c r="Q14" s="1"/>
      <c r="R14" s="1"/>
      <c r="S14" s="116"/>
      <c r="T14" s="116"/>
      <c r="U14" s="117"/>
      <c r="V14" s="117"/>
      <c r="W14" s="118"/>
      <c r="X14" s="117"/>
      <c r="Y14" s="117"/>
    </row>
    <row r="15" spans="1:25" ht="20.100000000000001" customHeight="1" x14ac:dyDescent="0.2">
      <c r="A15" s="32" t="s">
        <v>10</v>
      </c>
      <c r="B15" s="16" t="s">
        <v>38</v>
      </c>
      <c r="C15" s="18">
        <v>5553000</v>
      </c>
      <c r="D15" s="18">
        <v>2266832</v>
      </c>
      <c r="E15" s="18">
        <v>119946.2</v>
      </c>
      <c r="F15" s="18">
        <f t="shared" si="1"/>
        <v>1256469</v>
      </c>
      <c r="G15" s="42">
        <f t="shared" si="2"/>
        <v>-1010363</v>
      </c>
      <c r="H15" s="42">
        <f t="shared" si="0"/>
        <v>-4296531</v>
      </c>
      <c r="I15" s="25">
        <f>+F15/D15*100</f>
        <v>55.428412868708399</v>
      </c>
      <c r="J15">
        <v>1136522.8</v>
      </c>
      <c r="K15" s="1"/>
      <c r="L15" s="7"/>
      <c r="M15" s="9"/>
      <c r="N15" s="1"/>
      <c r="O15" s="1"/>
      <c r="P15" s="1"/>
      <c r="Q15" s="1"/>
      <c r="R15" s="1"/>
      <c r="S15" s="116"/>
      <c r="T15" s="116"/>
      <c r="U15" s="117"/>
      <c r="V15" s="117"/>
      <c r="W15" s="118"/>
      <c r="X15" s="117"/>
      <c r="Y15" s="117"/>
    </row>
    <row r="16" spans="1:25" ht="20.100000000000001" customHeight="1" x14ac:dyDescent="0.2">
      <c r="A16" s="32" t="s">
        <v>11</v>
      </c>
      <c r="B16" s="16" t="s">
        <v>39</v>
      </c>
      <c r="C16" s="18">
        <v>65000</v>
      </c>
      <c r="D16" s="18">
        <v>32500</v>
      </c>
      <c r="E16" s="18">
        <v>5730</v>
      </c>
      <c r="F16" s="18">
        <f t="shared" si="1"/>
        <v>15606</v>
      </c>
      <c r="G16" s="42">
        <f t="shared" si="2"/>
        <v>-16894</v>
      </c>
      <c r="H16" s="42">
        <f t="shared" si="0"/>
        <v>-49394</v>
      </c>
      <c r="I16" s="25" t="s">
        <v>2</v>
      </c>
      <c r="J16">
        <v>9876</v>
      </c>
      <c r="K16" s="1"/>
      <c r="L16" s="7"/>
      <c r="M16" s="9"/>
      <c r="N16" s="1"/>
      <c r="O16" s="1"/>
      <c r="P16" s="1"/>
      <c r="Q16" s="1"/>
      <c r="R16" s="1"/>
      <c r="S16" s="116"/>
      <c r="T16" s="116"/>
      <c r="U16" s="117"/>
      <c r="V16" s="117"/>
      <c r="W16" s="118"/>
      <c r="X16" s="117"/>
      <c r="Y16" s="117"/>
    </row>
    <row r="17" spans="1:25" ht="20.100000000000001" customHeight="1" x14ac:dyDescent="0.2">
      <c r="A17" s="32" t="s">
        <v>12</v>
      </c>
      <c r="B17" s="16" t="s">
        <v>40</v>
      </c>
      <c r="C17" s="18">
        <v>1247000</v>
      </c>
      <c r="D17" s="18">
        <v>415764</v>
      </c>
      <c r="E17" s="18">
        <v>2865</v>
      </c>
      <c r="F17" s="18">
        <f t="shared" si="1"/>
        <v>138501.25</v>
      </c>
      <c r="G17" s="42">
        <f t="shared" si="2"/>
        <v>-277262.75</v>
      </c>
      <c r="H17" s="42">
        <f t="shared" si="0"/>
        <v>-1108498.75</v>
      </c>
      <c r="I17" s="25">
        <f>+F17/D17*100</f>
        <v>33.312468130958912</v>
      </c>
      <c r="J17">
        <v>135636.25</v>
      </c>
      <c r="K17" s="121"/>
      <c r="L17" s="7"/>
      <c r="M17" s="9"/>
      <c r="N17" s="1"/>
      <c r="O17" s="1"/>
      <c r="P17" s="1"/>
      <c r="Q17" s="1"/>
      <c r="R17" s="1"/>
      <c r="S17" s="116"/>
      <c r="T17" s="116"/>
      <c r="U17" s="117"/>
      <c r="V17" s="117"/>
      <c r="W17" s="118"/>
      <c r="X17" s="117"/>
      <c r="Y17" s="117"/>
    </row>
    <row r="18" spans="1:25" ht="20.100000000000001" customHeight="1" x14ac:dyDescent="0.2">
      <c r="A18" s="32" t="s">
        <v>13</v>
      </c>
      <c r="B18" s="16" t="s">
        <v>41</v>
      </c>
      <c r="C18" s="18">
        <v>632000</v>
      </c>
      <c r="D18" s="18">
        <v>210736</v>
      </c>
      <c r="E18" s="18">
        <v>0</v>
      </c>
      <c r="F18" s="18">
        <f t="shared" si="1"/>
        <v>415807.39</v>
      </c>
      <c r="G18" s="43">
        <f t="shared" si="2"/>
        <v>205071.39</v>
      </c>
      <c r="H18" s="42">
        <f t="shared" si="0"/>
        <v>-216192.61</v>
      </c>
      <c r="I18" s="25">
        <f>+F18/D18*100</f>
        <v>197.31198751043962</v>
      </c>
      <c r="J18">
        <v>415807.39</v>
      </c>
      <c r="K18" s="121"/>
      <c r="L18" s="7"/>
      <c r="M18" s="9"/>
      <c r="N18" s="7"/>
      <c r="O18" s="1"/>
      <c r="P18" s="1"/>
      <c r="Q18" s="1"/>
      <c r="R18" s="1"/>
      <c r="S18" s="116"/>
      <c r="T18" s="116"/>
      <c r="U18" s="117"/>
      <c r="V18" s="117"/>
      <c r="W18" s="118"/>
      <c r="X18" s="117"/>
      <c r="Y18" s="117"/>
    </row>
    <row r="19" spans="1:25" ht="20.100000000000001" customHeight="1" x14ac:dyDescent="0.2">
      <c r="A19" s="32" t="s">
        <v>42</v>
      </c>
      <c r="B19" s="16" t="s">
        <v>43</v>
      </c>
      <c r="C19" s="18"/>
      <c r="D19" s="18"/>
      <c r="E19" s="44"/>
      <c r="F19" s="18">
        <f t="shared" si="1"/>
        <v>0</v>
      </c>
      <c r="G19" s="43" t="s">
        <v>2</v>
      </c>
      <c r="H19" s="42" t="s">
        <v>2</v>
      </c>
      <c r="I19" s="25">
        <v>0</v>
      </c>
      <c r="J19">
        <v>0</v>
      </c>
      <c r="K19" s="1"/>
      <c r="L19" s="7"/>
      <c r="M19" s="9"/>
      <c r="N19" s="1"/>
      <c r="O19" s="1"/>
      <c r="P19" s="1"/>
      <c r="Q19" s="1"/>
      <c r="R19" s="1"/>
      <c r="S19" s="116"/>
      <c r="T19" s="116"/>
      <c r="U19" s="117"/>
      <c r="V19" s="117"/>
      <c r="W19" s="117"/>
      <c r="X19" s="117"/>
      <c r="Y19" s="117"/>
    </row>
    <row r="20" spans="1:25" ht="20.100000000000001" customHeight="1" x14ac:dyDescent="0.2">
      <c r="A20" s="32" t="s">
        <v>44</v>
      </c>
      <c r="B20" s="16" t="s">
        <v>45</v>
      </c>
      <c r="C20" s="18">
        <v>4000000</v>
      </c>
      <c r="D20" s="18">
        <v>2000000</v>
      </c>
      <c r="E20" s="18">
        <v>1200000</v>
      </c>
      <c r="F20" s="18">
        <f t="shared" si="1"/>
        <v>2000000</v>
      </c>
      <c r="G20" s="43">
        <f>+F20-D20</f>
        <v>0</v>
      </c>
      <c r="H20" s="42">
        <f t="shared" si="0"/>
        <v>-2000000</v>
      </c>
      <c r="I20" s="25">
        <f>+F20/D20*100</f>
        <v>100</v>
      </c>
      <c r="J20">
        <v>800000</v>
      </c>
      <c r="K20" s="1"/>
      <c r="L20" s="7"/>
      <c r="M20" s="9"/>
      <c r="N20" s="1"/>
      <c r="O20" s="1"/>
      <c r="P20" s="1"/>
      <c r="Q20" s="1"/>
      <c r="R20" s="1"/>
      <c r="S20" s="116"/>
      <c r="T20" s="116"/>
      <c r="U20" s="117"/>
      <c r="V20" s="117"/>
      <c r="W20" s="117"/>
      <c r="X20" s="117"/>
      <c r="Y20" s="117"/>
    </row>
    <row r="21" spans="1:25" ht="20.100000000000001" customHeight="1" x14ac:dyDescent="0.2">
      <c r="A21" s="13"/>
      <c r="B21" s="45"/>
      <c r="C21" s="18"/>
      <c r="D21" s="18" t="s">
        <v>2</v>
      </c>
      <c r="E21" s="18" t="s">
        <v>2</v>
      </c>
      <c r="F21" s="18" t="s">
        <v>2</v>
      </c>
      <c r="G21" s="42"/>
      <c r="H21" s="42" t="s">
        <v>2</v>
      </c>
      <c r="I21" s="25"/>
      <c r="J21" t="s">
        <v>2</v>
      </c>
      <c r="K21" s="1"/>
      <c r="L21" s="7"/>
      <c r="M21" s="9"/>
      <c r="N21" s="1"/>
      <c r="O21" s="1"/>
      <c r="P21" s="1"/>
      <c r="Q21" s="1"/>
      <c r="R21" s="1"/>
      <c r="S21" s="116"/>
      <c r="T21" s="116"/>
      <c r="U21" s="117"/>
      <c r="V21" s="117"/>
      <c r="W21" s="117"/>
      <c r="X21" s="117"/>
      <c r="Y21" s="117"/>
    </row>
    <row r="22" spans="1:25" ht="20.100000000000001" customHeight="1" x14ac:dyDescent="0.2">
      <c r="A22" s="33" t="s">
        <v>14</v>
      </c>
      <c r="B22" s="45"/>
      <c r="C22" s="40">
        <f>+C24+C30</f>
        <v>102520000</v>
      </c>
      <c r="D22" s="40">
        <f>+D24+D30</f>
        <v>36213426</v>
      </c>
      <c r="E22" s="40">
        <f>+E24+E30</f>
        <v>6954736</v>
      </c>
      <c r="F22" s="40">
        <f>+F24+F30</f>
        <v>17289638</v>
      </c>
      <c r="G22" s="46">
        <f>+F22-D22</f>
        <v>-18923788</v>
      </c>
      <c r="H22" s="46">
        <f>+F22-C22</f>
        <v>-85230362</v>
      </c>
      <c r="I22" s="24">
        <f>+F22/D22*100</f>
        <v>47.743723557113867</v>
      </c>
      <c r="J22">
        <v>10334902</v>
      </c>
      <c r="K22" s="7"/>
      <c r="L22" s="7"/>
      <c r="M22" s="9"/>
      <c r="N22" s="1"/>
      <c r="O22" s="1"/>
      <c r="P22" s="1"/>
      <c r="Q22" s="1"/>
      <c r="R22" s="1"/>
      <c r="S22" s="119"/>
      <c r="T22" s="119"/>
      <c r="U22" s="117"/>
      <c r="V22" s="117"/>
      <c r="W22" s="117"/>
      <c r="X22" s="117"/>
      <c r="Y22" s="117"/>
    </row>
    <row r="23" spans="1:25" ht="20.100000000000001" customHeight="1" x14ac:dyDescent="0.2">
      <c r="A23" s="12" t="s">
        <v>2</v>
      </c>
      <c r="B23" s="45"/>
      <c r="C23" s="18"/>
      <c r="D23" s="18"/>
      <c r="E23" s="18"/>
      <c r="F23" s="18" t="s">
        <v>2</v>
      </c>
      <c r="G23" s="42"/>
      <c r="H23" s="42"/>
      <c r="I23" s="25"/>
      <c r="J23" t="s">
        <v>2</v>
      </c>
      <c r="K23" s="1"/>
      <c r="L23" s="7"/>
      <c r="M23" s="9"/>
      <c r="N23" s="1"/>
      <c r="O23" s="1"/>
      <c r="P23" s="1"/>
      <c r="Q23" s="1"/>
      <c r="R23" s="1"/>
      <c r="S23" s="116"/>
      <c r="T23" s="116"/>
      <c r="U23" s="117"/>
      <c r="V23" s="117"/>
      <c r="W23" s="117"/>
      <c r="X23" s="117"/>
      <c r="Y23" s="117"/>
    </row>
    <row r="24" spans="1:25" ht="23.25" customHeight="1" x14ac:dyDescent="0.2">
      <c r="A24" s="34" t="s">
        <v>46</v>
      </c>
      <c r="B24" s="16" t="s">
        <v>47</v>
      </c>
      <c r="C24" s="17">
        <f>SUM(C26:C28)</f>
        <v>90040000</v>
      </c>
      <c r="D24" s="17">
        <f>+D26+D28</f>
        <v>30021538</v>
      </c>
      <c r="E24" s="17">
        <f>SUM(E26:E28)</f>
        <v>6954736</v>
      </c>
      <c r="F24" s="17">
        <f>+F26+F27+F28</f>
        <v>14819694</v>
      </c>
      <c r="G24" s="41">
        <f>+F24-D24</f>
        <v>-15201844</v>
      </c>
      <c r="H24" s="41">
        <f>+F24-C24</f>
        <v>-75220306</v>
      </c>
      <c r="I24" s="26">
        <f>+F24/D24*100</f>
        <v>49.363540268989546</v>
      </c>
      <c r="J24">
        <v>7864958</v>
      </c>
      <c r="K24" s="1"/>
      <c r="L24" s="7"/>
      <c r="M24" s="9"/>
      <c r="N24" s="1"/>
      <c r="O24" s="1"/>
      <c r="P24" s="1"/>
      <c r="Q24" s="1"/>
      <c r="R24" s="1"/>
      <c r="S24" s="119"/>
      <c r="T24" s="119"/>
      <c r="U24" s="117"/>
      <c r="V24" s="117"/>
      <c r="W24" s="117"/>
      <c r="X24" s="117"/>
      <c r="Y24" s="117"/>
    </row>
    <row r="25" spans="1:25" ht="20.100000000000001" customHeight="1" x14ac:dyDescent="0.2">
      <c r="A25" s="13" t="s">
        <v>2</v>
      </c>
      <c r="B25" s="16"/>
      <c r="C25" s="18" t="s">
        <v>2</v>
      </c>
      <c r="D25" s="18"/>
      <c r="E25" s="18"/>
      <c r="F25" s="18" t="s">
        <v>2</v>
      </c>
      <c r="G25" s="42"/>
      <c r="H25" s="42"/>
      <c r="I25" s="25" t="s">
        <v>2</v>
      </c>
      <c r="J25" t="s">
        <v>2</v>
      </c>
      <c r="K25" s="1"/>
      <c r="L25" s="7"/>
      <c r="M25" s="9"/>
      <c r="N25" s="1"/>
      <c r="O25" s="1"/>
      <c r="P25" s="1"/>
      <c r="Q25" s="1"/>
      <c r="R25" s="1"/>
      <c r="S25" s="116"/>
      <c r="T25" s="116"/>
      <c r="U25" s="117"/>
      <c r="V25" s="117"/>
      <c r="W25" s="117"/>
      <c r="X25" s="117"/>
      <c r="Y25" s="117"/>
    </row>
    <row r="26" spans="1:25" ht="20.100000000000001" customHeight="1" x14ac:dyDescent="0.2">
      <c r="A26" s="35" t="s">
        <v>48</v>
      </c>
      <c r="B26" s="16"/>
      <c r="C26" s="18">
        <v>82818803</v>
      </c>
      <c r="D26" s="18">
        <v>27757201</v>
      </c>
      <c r="E26" s="47">
        <v>6954736</v>
      </c>
      <c r="F26" s="18">
        <f t="shared" ref="F26:F27" si="3">+E26+J26</f>
        <v>14328880</v>
      </c>
      <c r="G26" s="42">
        <f>+F26-D26</f>
        <v>-13428321</v>
      </c>
      <c r="H26" s="42">
        <f>+F26-C26</f>
        <v>-68489923</v>
      </c>
      <c r="I26" s="25">
        <f>+F26/D26*100</f>
        <v>51.622207873192984</v>
      </c>
      <c r="J26">
        <v>7374144</v>
      </c>
      <c r="K26" s="1"/>
      <c r="L26" s="7"/>
      <c r="M26" s="9"/>
      <c r="N26" s="1"/>
      <c r="O26" s="1"/>
      <c r="P26" s="1"/>
      <c r="Q26" s="1"/>
      <c r="R26" s="1"/>
      <c r="S26" s="116"/>
      <c r="T26" s="116"/>
      <c r="U26" s="117"/>
      <c r="V26" s="117"/>
      <c r="W26" s="117"/>
      <c r="X26" s="117"/>
      <c r="Y26" s="117"/>
    </row>
    <row r="27" spans="1:25" ht="20.100000000000001" customHeight="1" x14ac:dyDescent="0.2">
      <c r="A27" s="35" t="s">
        <v>49</v>
      </c>
      <c r="B27" s="16" t="s">
        <v>2</v>
      </c>
      <c r="C27" s="18">
        <v>0</v>
      </c>
      <c r="D27" s="18">
        <v>0</v>
      </c>
      <c r="E27" s="47"/>
      <c r="F27" s="18">
        <f t="shared" si="3"/>
        <v>0</v>
      </c>
      <c r="G27" s="42">
        <f>+F27-D27</f>
        <v>0</v>
      </c>
      <c r="H27" s="42">
        <f>+F27-C27</f>
        <v>0</v>
      </c>
      <c r="I27" s="25" t="s">
        <v>2</v>
      </c>
      <c r="J27">
        <v>0</v>
      </c>
      <c r="K27" s="1"/>
      <c r="L27" s="7"/>
      <c r="M27" s="9"/>
      <c r="N27" s="1"/>
      <c r="O27" s="1"/>
      <c r="P27" s="1"/>
      <c r="Q27" s="1"/>
      <c r="R27" s="1"/>
      <c r="S27" s="116"/>
      <c r="T27" s="116"/>
      <c r="U27" s="117"/>
      <c r="V27" s="117"/>
      <c r="W27" s="117"/>
      <c r="X27" s="117"/>
      <c r="Y27" s="117"/>
    </row>
    <row r="28" spans="1:25" ht="20.100000000000001" customHeight="1" x14ac:dyDescent="0.2">
      <c r="A28" s="35" t="s">
        <v>50</v>
      </c>
      <c r="B28" s="16"/>
      <c r="C28" s="18">
        <v>7221197</v>
      </c>
      <c r="D28" s="18">
        <v>2264337</v>
      </c>
      <c r="E28" s="47">
        <v>0</v>
      </c>
      <c r="F28" s="18">
        <f>+E28+J28</f>
        <v>490814</v>
      </c>
      <c r="G28" s="42">
        <f>+F28-D28</f>
        <v>-1773523</v>
      </c>
      <c r="H28" s="42">
        <f>+F28-C28</f>
        <v>-6730383</v>
      </c>
      <c r="I28" s="25">
        <f>+F28/D28*100</f>
        <v>21.675837121417882</v>
      </c>
      <c r="J28">
        <v>490814</v>
      </c>
      <c r="K28" s="1"/>
      <c r="L28" s="7"/>
      <c r="M28" s="9"/>
      <c r="N28" s="1"/>
      <c r="O28" s="1"/>
      <c r="P28" s="1"/>
      <c r="Q28" s="1"/>
      <c r="R28" s="1"/>
      <c r="S28" s="116"/>
      <c r="T28" s="116"/>
      <c r="U28" s="117"/>
      <c r="V28" s="117"/>
      <c r="W28" s="117"/>
      <c r="X28" s="117"/>
      <c r="Y28" s="117"/>
    </row>
    <row r="29" spans="1:25" ht="20.100000000000001" customHeight="1" x14ac:dyDescent="0.2">
      <c r="A29" s="13" t="s">
        <v>2</v>
      </c>
      <c r="B29" s="16"/>
      <c r="C29" s="18" t="s">
        <v>2</v>
      </c>
      <c r="D29" s="47" t="s">
        <v>2</v>
      </c>
      <c r="E29" s="47"/>
      <c r="F29" s="47" t="s">
        <v>2</v>
      </c>
      <c r="G29" s="20"/>
      <c r="H29" s="19"/>
      <c r="I29" s="25"/>
      <c r="J29" t="s">
        <v>2</v>
      </c>
      <c r="K29" s="1"/>
      <c r="L29" s="7"/>
      <c r="M29" s="9"/>
      <c r="N29" s="1"/>
      <c r="O29" s="1"/>
      <c r="P29" s="1"/>
      <c r="Q29" s="1"/>
      <c r="R29" s="1"/>
      <c r="S29" s="116"/>
      <c r="T29" s="116"/>
      <c r="U29" s="117"/>
      <c r="V29" s="117"/>
      <c r="W29" s="117"/>
      <c r="X29" s="117"/>
      <c r="Y29" s="117"/>
    </row>
    <row r="30" spans="1:25" ht="23.25" customHeight="1" x14ac:dyDescent="0.2">
      <c r="A30" s="34" t="s">
        <v>51</v>
      </c>
      <c r="B30" s="16" t="s">
        <v>52</v>
      </c>
      <c r="C30" s="17">
        <v>12480000</v>
      </c>
      <c r="D30" s="17">
        <v>6191888</v>
      </c>
      <c r="E30" s="48">
        <v>0</v>
      </c>
      <c r="F30" s="48">
        <f>+E30+J30</f>
        <v>2469944</v>
      </c>
      <c r="G30" s="21">
        <f>+F30-D30</f>
        <v>-3721944</v>
      </c>
      <c r="H30" s="21">
        <f>+F30-C30</f>
        <v>-10010056</v>
      </c>
      <c r="I30" s="26">
        <f>+F30/D30*100</f>
        <v>39.889998010299927</v>
      </c>
      <c r="J30">
        <v>2469944</v>
      </c>
      <c r="K30" s="1"/>
      <c r="L30" s="7"/>
      <c r="M30" s="9"/>
      <c r="N30" s="1"/>
      <c r="O30" s="1"/>
      <c r="P30" s="1"/>
      <c r="Q30" s="1"/>
      <c r="R30" s="1"/>
      <c r="S30" s="120"/>
      <c r="T30" s="120"/>
      <c r="U30" s="117"/>
      <c r="V30" s="117"/>
      <c r="W30" s="117"/>
      <c r="X30" s="117"/>
      <c r="Y30" s="117"/>
    </row>
    <row r="31" spans="1:25" ht="20.100000000000001" customHeight="1" x14ac:dyDescent="0.2">
      <c r="A31" s="49" t="s">
        <v>2</v>
      </c>
      <c r="B31" s="50"/>
      <c r="C31" s="51"/>
      <c r="D31" s="51">
        <v>0</v>
      </c>
      <c r="E31" s="51"/>
      <c r="F31" s="51" t="s">
        <v>2</v>
      </c>
      <c r="G31" s="52"/>
      <c r="H31" s="53"/>
      <c r="I31" s="54"/>
      <c r="J31" t="s">
        <v>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10" t="s">
        <v>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" ht="14.25" x14ac:dyDescent="0.2">
      <c r="A33" s="3" t="s">
        <v>2</v>
      </c>
      <c r="B33" s="3"/>
    </row>
  </sheetData>
  <mergeCells count="7">
    <mergeCell ref="A2:I2"/>
    <mergeCell ref="A3:I3"/>
    <mergeCell ref="A5:A6"/>
    <mergeCell ref="B5:B6"/>
    <mergeCell ref="C5:D5"/>
    <mergeCell ref="E5:F5"/>
    <mergeCell ref="G5:H5"/>
  </mergeCells>
  <phoneticPr fontId="1" type="noConversion"/>
  <pageMargins left="1.2598425196850394" right="0.78740157480314965" top="0.39370078740157483" bottom="0.39370078740157483" header="0.51181102362204722" footer="0.51181102362204722"/>
  <pageSetup scale="91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FF00"/>
  </sheetPr>
  <dimension ref="A1:P36"/>
  <sheetViews>
    <sheetView showGridLines="0" showZeros="0" workbookViewId="0">
      <selection activeCell="U10" sqref="U10"/>
    </sheetView>
  </sheetViews>
  <sheetFormatPr baseColWidth="10" defaultColWidth="11.42578125" defaultRowHeight="12.75" x14ac:dyDescent="0.2"/>
  <cols>
    <col min="1" max="1" width="3.85546875" style="61" customWidth="1"/>
    <col min="2" max="2" width="5.28515625" style="61" customWidth="1"/>
    <col min="3" max="3" width="4.85546875" style="61" customWidth="1"/>
    <col min="4" max="4" width="31.5703125" style="61" customWidth="1"/>
    <col min="5" max="5" width="0" style="61" hidden="1" customWidth="1"/>
    <col min="6" max="6" width="13.5703125" style="61" hidden="1" customWidth="1"/>
    <col min="7" max="7" width="13.42578125" style="61" hidden="1" customWidth="1"/>
    <col min="8" max="8" width="14" style="61" customWidth="1"/>
    <col min="9" max="10" width="13.85546875" style="61" customWidth="1"/>
    <col min="11" max="11" width="11.7109375" style="61" hidden="1" customWidth="1"/>
    <col min="12" max="12" width="11.5703125" style="61" hidden="1" customWidth="1"/>
    <col min="13" max="13" width="11.5703125" style="61" customWidth="1"/>
    <col min="14" max="14" width="12.85546875" style="61" customWidth="1"/>
    <col min="15" max="15" width="12.42578125" style="61" customWidth="1"/>
  </cols>
  <sheetData>
    <row r="1" spans="1:16" ht="24.95" customHeight="1" x14ac:dyDescent="0.2">
      <c r="A1" s="211" t="s">
        <v>106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1"/>
    </row>
    <row r="2" spans="1:16" ht="24.95" customHeight="1" x14ac:dyDescent="0.2">
      <c r="A2" s="212" t="s">
        <v>104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"/>
    </row>
    <row r="3" spans="1:16" ht="15.75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"/>
    </row>
    <row r="4" spans="1:16" ht="24.95" customHeight="1" x14ac:dyDescent="0.2">
      <c r="A4" s="213" t="s">
        <v>58</v>
      </c>
      <c r="B4" s="215" t="s">
        <v>59</v>
      </c>
      <c r="C4" s="215" t="s">
        <v>60</v>
      </c>
      <c r="D4" s="215" t="s">
        <v>0</v>
      </c>
      <c r="E4" s="177" t="s">
        <v>20</v>
      </c>
      <c r="F4" s="177"/>
      <c r="G4" s="217" t="s">
        <v>20</v>
      </c>
      <c r="H4" s="217"/>
      <c r="I4" s="217"/>
      <c r="J4" s="215" t="s">
        <v>21</v>
      </c>
      <c r="K4" s="215" t="s">
        <v>61</v>
      </c>
      <c r="L4" s="215" t="s">
        <v>62</v>
      </c>
      <c r="M4" s="215" t="s">
        <v>88</v>
      </c>
      <c r="N4" s="178" t="s">
        <v>18</v>
      </c>
      <c r="O4" s="209" t="s">
        <v>16</v>
      </c>
    </row>
    <row r="5" spans="1:16" ht="24.95" customHeight="1" x14ac:dyDescent="0.2">
      <c r="A5" s="214"/>
      <c r="B5" s="216"/>
      <c r="C5" s="216"/>
      <c r="D5" s="216"/>
      <c r="E5" s="179" t="s">
        <v>53</v>
      </c>
      <c r="F5" s="179" t="s">
        <v>54</v>
      </c>
      <c r="G5" s="180" t="s">
        <v>53</v>
      </c>
      <c r="H5" s="180" t="s">
        <v>4</v>
      </c>
      <c r="I5" s="180" t="s">
        <v>1</v>
      </c>
      <c r="J5" s="216"/>
      <c r="K5" s="216"/>
      <c r="L5" s="216"/>
      <c r="M5" s="216"/>
      <c r="N5" s="180" t="s">
        <v>2</v>
      </c>
      <c r="O5" s="210"/>
    </row>
    <row r="6" spans="1:16" ht="24.95" customHeight="1" x14ac:dyDescent="0.2">
      <c r="A6" s="64"/>
      <c r="B6" s="65"/>
      <c r="C6" s="65"/>
      <c r="D6" s="65"/>
      <c r="E6" s="66"/>
      <c r="F6" s="66"/>
      <c r="G6" s="67"/>
      <c r="H6" s="66"/>
      <c r="I6" s="66"/>
      <c r="J6" s="65"/>
      <c r="K6" s="65"/>
      <c r="L6" s="66"/>
      <c r="M6" s="66"/>
      <c r="N6" s="66"/>
      <c r="O6" s="68"/>
    </row>
    <row r="7" spans="1:16" ht="24.95" customHeight="1" x14ac:dyDescent="0.2">
      <c r="A7" s="69"/>
      <c r="B7" s="70"/>
      <c r="C7" s="70"/>
      <c r="D7" s="71" t="s">
        <v>63</v>
      </c>
      <c r="E7" s="72">
        <f t="shared" ref="E7:K7" si="0">+E9+E19+E27</f>
        <v>31685000</v>
      </c>
      <c r="F7" s="72">
        <f t="shared" si="0"/>
        <v>-950</v>
      </c>
      <c r="G7" s="72">
        <f t="shared" si="0"/>
        <v>105161000</v>
      </c>
      <c r="H7" s="72">
        <f t="shared" ref="H7" si="1">+H9+H19+H27</f>
        <v>100947077</v>
      </c>
      <c r="I7" s="72">
        <f t="shared" si="0"/>
        <v>35131235</v>
      </c>
      <c r="J7" s="72">
        <f>+J9+J19+J27</f>
        <v>25836152.43</v>
      </c>
      <c r="K7" s="72">
        <f t="shared" si="0"/>
        <v>7409798.620000001</v>
      </c>
      <c r="L7" s="72">
        <f>+I7-J7</f>
        <v>9295082.5700000003</v>
      </c>
      <c r="M7" s="72">
        <f>+M9+M19+M27</f>
        <v>24523537.34</v>
      </c>
      <c r="N7" s="73">
        <f>+H7-J7</f>
        <v>75110924.569999993</v>
      </c>
      <c r="O7" s="74">
        <f>+J7/I7*100</f>
        <v>73.541828034226526</v>
      </c>
    </row>
    <row r="8" spans="1:16" ht="24.95" customHeight="1" x14ac:dyDescent="0.2">
      <c r="A8" s="69"/>
      <c r="B8" s="70"/>
      <c r="C8" s="70"/>
      <c r="D8" s="75"/>
      <c r="E8" s="71"/>
      <c r="F8" s="76"/>
      <c r="G8" s="67"/>
      <c r="H8" s="67"/>
      <c r="I8" s="71"/>
      <c r="J8" s="77"/>
      <c r="K8" s="77"/>
      <c r="L8" s="71"/>
      <c r="M8" s="77"/>
      <c r="N8" s="70"/>
      <c r="O8" s="78"/>
    </row>
    <row r="9" spans="1:16" ht="24.95" customHeight="1" x14ac:dyDescent="0.2">
      <c r="A9" s="79">
        <v>1</v>
      </c>
      <c r="B9" s="70"/>
      <c r="C9" s="70"/>
      <c r="D9" s="71" t="s">
        <v>22</v>
      </c>
      <c r="E9" s="80">
        <f>SUM(E11:E18)</f>
        <v>7405200</v>
      </c>
      <c r="F9" s="81">
        <f>SUM(F11:F18)</f>
        <v>337134</v>
      </c>
      <c r="G9" s="82">
        <f>SUM(G11:G17)</f>
        <v>30491139</v>
      </c>
      <c r="H9" s="82">
        <f>SUM(H11:H17)</f>
        <v>26806454</v>
      </c>
      <c r="I9" s="82">
        <f>SUM(I11:I17)</f>
        <v>11157822</v>
      </c>
      <c r="J9" s="80">
        <f>SUM(J11:J17)</f>
        <v>6555861.9799999995</v>
      </c>
      <c r="K9" s="80">
        <f>SUM(K11:K17)</f>
        <v>2295037.9400000004</v>
      </c>
      <c r="L9" s="80">
        <f>+I9-J9</f>
        <v>4601960.0200000005</v>
      </c>
      <c r="M9" s="80">
        <f>SUM(M11:M17)</f>
        <v>6050589.6400000006</v>
      </c>
      <c r="N9" s="83">
        <f>+H9-J9</f>
        <v>20250592.02</v>
      </c>
      <c r="O9" s="74">
        <f>+J9/I9*100</f>
        <v>58.755749822859691</v>
      </c>
    </row>
    <row r="10" spans="1:16" ht="12.75" customHeight="1" x14ac:dyDescent="0.2">
      <c r="A10" s="69"/>
      <c r="B10" s="70"/>
      <c r="C10" s="70"/>
      <c r="D10" s="75"/>
      <c r="E10" s="80"/>
      <c r="F10" s="80"/>
      <c r="G10" s="84"/>
      <c r="H10" s="84"/>
      <c r="I10" s="84"/>
      <c r="J10" s="71"/>
      <c r="K10" s="71"/>
      <c r="L10" s="71"/>
      <c r="M10" s="71"/>
      <c r="N10" s="88"/>
      <c r="O10" s="85"/>
    </row>
    <row r="11" spans="1:16" ht="24.95" customHeight="1" x14ac:dyDescent="0.2">
      <c r="A11" s="86">
        <v>1</v>
      </c>
      <c r="B11" s="87" t="s">
        <v>64</v>
      </c>
      <c r="C11" s="87" t="s">
        <v>65</v>
      </c>
      <c r="D11" s="67" t="s">
        <v>66</v>
      </c>
      <c r="E11" s="88">
        <v>1417172</v>
      </c>
      <c r="F11" s="89">
        <v>-124558</v>
      </c>
      <c r="G11" s="84">
        <v>9077492</v>
      </c>
      <c r="H11" s="84">
        <f>9053992+187620</f>
        <v>9241612</v>
      </c>
      <c r="I11" s="84">
        <v>3163447</v>
      </c>
      <c r="J11" s="88">
        <v>2568962</v>
      </c>
      <c r="K11" s="88">
        <v>674709.59</v>
      </c>
      <c r="L11" s="88">
        <f>+I11-J11</f>
        <v>594485</v>
      </c>
      <c r="M11" s="88">
        <v>2398837.7999999998</v>
      </c>
      <c r="N11" s="88">
        <f>+H11-J11</f>
        <v>6672650</v>
      </c>
      <c r="O11" s="90">
        <f>+J11/I11*100</f>
        <v>81.207682632267904</v>
      </c>
    </row>
    <row r="12" spans="1:16" ht="12.75" customHeight="1" x14ac:dyDescent="0.2">
      <c r="A12" s="86"/>
      <c r="B12" s="87"/>
      <c r="C12" s="87"/>
      <c r="D12" s="67"/>
      <c r="E12" s="88"/>
      <c r="F12" s="91"/>
      <c r="G12" s="84"/>
      <c r="H12" s="84"/>
      <c r="I12" s="84"/>
      <c r="J12" s="88"/>
      <c r="K12" s="88"/>
      <c r="L12" s="88"/>
      <c r="M12" s="88" t="s">
        <v>2</v>
      </c>
      <c r="N12" s="88"/>
      <c r="O12" s="85"/>
    </row>
    <row r="13" spans="1:16" ht="24.95" customHeight="1" x14ac:dyDescent="0.2">
      <c r="A13" s="86">
        <v>1</v>
      </c>
      <c r="B13" s="87" t="s">
        <v>67</v>
      </c>
      <c r="C13" s="87" t="s">
        <v>65</v>
      </c>
      <c r="D13" s="92" t="s">
        <v>68</v>
      </c>
      <c r="E13" s="88">
        <v>210761</v>
      </c>
      <c r="F13" s="89">
        <v>-2000</v>
      </c>
      <c r="G13" s="84">
        <v>891330</v>
      </c>
      <c r="H13" s="84">
        <v>881330</v>
      </c>
      <c r="I13" s="84">
        <v>297476</v>
      </c>
      <c r="J13" s="88">
        <v>225678.17</v>
      </c>
      <c r="K13" s="88">
        <v>82086.899999999994</v>
      </c>
      <c r="L13" s="88">
        <f>+I13-J13</f>
        <v>71797.829999999987</v>
      </c>
      <c r="M13" s="88">
        <v>217314.21</v>
      </c>
      <c r="N13" s="88">
        <f t="shared" ref="N13:N25" si="2">+H13-J13</f>
        <v>655651.82999999996</v>
      </c>
      <c r="O13" s="90">
        <f>+J13/I13*100</f>
        <v>75.864328550874689</v>
      </c>
    </row>
    <row r="14" spans="1:16" ht="12" customHeight="1" x14ac:dyDescent="0.2">
      <c r="A14" s="86"/>
      <c r="B14" s="87"/>
      <c r="C14" s="87"/>
      <c r="D14" s="92"/>
      <c r="E14" s="88"/>
      <c r="F14" s="91"/>
      <c r="G14" s="84"/>
      <c r="H14" s="84"/>
      <c r="I14" s="84"/>
      <c r="J14" s="88" t="s">
        <v>2</v>
      </c>
      <c r="K14" s="88"/>
      <c r="L14" s="88" t="s">
        <v>2</v>
      </c>
      <c r="M14" s="88"/>
      <c r="N14" s="88" t="s">
        <v>2</v>
      </c>
      <c r="O14" s="90"/>
    </row>
    <row r="15" spans="1:16" ht="24.95" customHeight="1" x14ac:dyDescent="0.2">
      <c r="A15" s="86">
        <v>1</v>
      </c>
      <c r="B15" s="87" t="s">
        <v>69</v>
      </c>
      <c r="C15" s="87" t="s">
        <v>65</v>
      </c>
      <c r="D15" s="67" t="s">
        <v>70</v>
      </c>
      <c r="E15" s="88">
        <v>5511058</v>
      </c>
      <c r="F15" s="91">
        <v>470992</v>
      </c>
      <c r="G15" s="84">
        <v>19583496</v>
      </c>
      <c r="H15" s="84">
        <f>19966614-4183923-30000</f>
        <v>15752691</v>
      </c>
      <c r="I15" s="84">
        <f>7579206-207870-30000</f>
        <v>7341336</v>
      </c>
      <c r="J15" s="88">
        <v>3566108.29</v>
      </c>
      <c r="K15" s="88">
        <v>1462707.29</v>
      </c>
      <c r="L15" s="88">
        <f>+I15-J15</f>
        <v>3775227.71</v>
      </c>
      <c r="M15" s="88">
        <v>3254075.06</v>
      </c>
      <c r="N15" s="88">
        <f t="shared" si="2"/>
        <v>12186582.710000001</v>
      </c>
      <c r="O15" s="90">
        <f>+J15/I15*100</f>
        <v>48.575740028790399</v>
      </c>
    </row>
    <row r="16" spans="1:16" ht="15" customHeight="1" x14ac:dyDescent="0.2">
      <c r="A16" s="86"/>
      <c r="B16" s="87"/>
      <c r="C16" s="87"/>
      <c r="D16" s="67"/>
      <c r="E16" s="88"/>
      <c r="F16" s="91"/>
      <c r="G16" s="84"/>
      <c r="H16" s="84"/>
      <c r="I16" s="84"/>
      <c r="J16" s="88" t="s">
        <v>2</v>
      </c>
      <c r="K16" s="88" t="s">
        <v>2</v>
      </c>
      <c r="L16" s="88" t="s">
        <v>2</v>
      </c>
      <c r="M16" s="88"/>
      <c r="N16" s="88" t="s">
        <v>2</v>
      </c>
      <c r="O16" s="74"/>
    </row>
    <row r="17" spans="1:15" ht="24.95" customHeight="1" x14ac:dyDescent="0.2">
      <c r="A17" s="86">
        <v>1</v>
      </c>
      <c r="B17" s="87" t="s">
        <v>71</v>
      </c>
      <c r="C17" s="87" t="s">
        <v>65</v>
      </c>
      <c r="D17" s="67" t="s">
        <v>72</v>
      </c>
      <c r="E17" s="88">
        <v>266209</v>
      </c>
      <c r="F17" s="89">
        <v>-7300</v>
      </c>
      <c r="G17" s="84">
        <v>938821</v>
      </c>
      <c r="H17" s="84">
        <v>930821</v>
      </c>
      <c r="I17" s="84">
        <v>355563</v>
      </c>
      <c r="J17" s="88">
        <v>195113.52</v>
      </c>
      <c r="K17" s="88">
        <v>75534.16</v>
      </c>
      <c r="L17" s="88">
        <f>+I17-J17</f>
        <v>160449.48000000001</v>
      </c>
      <c r="M17" s="88">
        <v>180362.57</v>
      </c>
      <c r="N17" s="88">
        <f t="shared" si="2"/>
        <v>735707.48</v>
      </c>
      <c r="O17" s="90">
        <f>+J17/I17*100</f>
        <v>54.874528564558176</v>
      </c>
    </row>
    <row r="18" spans="1:15" ht="15" customHeight="1" x14ac:dyDescent="0.2">
      <c r="A18" s="86"/>
      <c r="B18" s="87"/>
      <c r="C18" s="87"/>
      <c r="D18" s="67"/>
      <c r="E18" s="88"/>
      <c r="F18" s="91"/>
      <c r="G18" s="84" t="s">
        <v>2</v>
      </c>
      <c r="H18" s="84" t="s">
        <v>2</v>
      </c>
      <c r="I18" s="84"/>
      <c r="J18" s="88"/>
      <c r="K18" s="88"/>
      <c r="L18" s="88" t="s">
        <v>2</v>
      </c>
      <c r="M18" s="88"/>
      <c r="N18" s="88" t="s">
        <v>2</v>
      </c>
      <c r="O18" s="74"/>
    </row>
    <row r="19" spans="1:15" ht="24.95" customHeight="1" x14ac:dyDescent="0.2">
      <c r="A19" s="93">
        <v>2</v>
      </c>
      <c r="B19" s="94" t="s">
        <v>2</v>
      </c>
      <c r="C19" s="94" t="s">
        <v>2</v>
      </c>
      <c r="D19" s="71" t="s">
        <v>23</v>
      </c>
      <c r="E19" s="83">
        <f t="shared" ref="E19:K19" si="3">SUM(E21:E25)</f>
        <v>22072100</v>
      </c>
      <c r="F19" s="95">
        <f t="shared" si="3"/>
        <v>-226284</v>
      </c>
      <c r="G19" s="82">
        <f t="shared" si="3"/>
        <v>65658726</v>
      </c>
      <c r="H19" s="82">
        <f t="shared" ref="H19" si="4">SUM(H21:H25)</f>
        <v>65258188</v>
      </c>
      <c r="I19" s="82">
        <f>SUM(I21:I25)</f>
        <v>21106565</v>
      </c>
      <c r="J19" s="83">
        <f>SUM(J21:J25)</f>
        <v>16902076.489999998</v>
      </c>
      <c r="K19" s="83">
        <f t="shared" si="3"/>
        <v>4362166.66</v>
      </c>
      <c r="L19" s="83">
        <f>+I19-J19</f>
        <v>4204488.5100000016</v>
      </c>
      <c r="M19" s="83">
        <f>SUM(M21:M25)</f>
        <v>16193335.18</v>
      </c>
      <c r="N19" s="83">
        <f>+H19-J19</f>
        <v>48356111.510000005</v>
      </c>
      <c r="O19" s="74">
        <f>+J19/I19*100</f>
        <v>80.079712118006867</v>
      </c>
    </row>
    <row r="20" spans="1:15" ht="13.5" customHeight="1" x14ac:dyDescent="0.2">
      <c r="A20" s="93"/>
      <c r="B20" s="94"/>
      <c r="C20" s="94"/>
      <c r="D20" s="70"/>
      <c r="E20" s="83"/>
      <c r="F20" s="83"/>
      <c r="G20" s="84"/>
      <c r="H20" s="84"/>
      <c r="I20" s="84"/>
      <c r="J20" s="88" t="s">
        <v>2</v>
      </c>
      <c r="K20" s="88"/>
      <c r="L20" s="88"/>
      <c r="M20" s="88"/>
      <c r="N20" s="88" t="s">
        <v>2</v>
      </c>
      <c r="O20" s="74" t="s">
        <v>2</v>
      </c>
    </row>
    <row r="21" spans="1:15" ht="24.95" customHeight="1" x14ac:dyDescent="0.2">
      <c r="A21" s="96" t="s">
        <v>55</v>
      </c>
      <c r="B21" s="87" t="s">
        <v>64</v>
      </c>
      <c r="C21" s="87" t="s">
        <v>65</v>
      </c>
      <c r="D21" s="67" t="s">
        <v>73</v>
      </c>
      <c r="E21" s="88">
        <v>5381888</v>
      </c>
      <c r="F21" s="91">
        <v>672300</v>
      </c>
      <c r="G21" s="84">
        <v>2553480</v>
      </c>
      <c r="H21" s="84">
        <v>2471455</v>
      </c>
      <c r="I21" s="84">
        <v>268079</v>
      </c>
      <c r="J21" s="88">
        <v>497493.42</v>
      </c>
      <c r="K21" s="88">
        <v>220180.46</v>
      </c>
      <c r="L21" s="88">
        <f>+I21-J21</f>
        <v>-229414.41999999998</v>
      </c>
      <c r="M21" s="88">
        <v>418306.19</v>
      </c>
      <c r="N21" s="88">
        <f t="shared" si="2"/>
        <v>1973961.58</v>
      </c>
      <c r="O21" s="90">
        <f>+J21/I21*100</f>
        <v>185.57716941647797</v>
      </c>
    </row>
    <row r="22" spans="1:15" ht="13.5" customHeight="1" x14ac:dyDescent="0.2">
      <c r="A22" s="96"/>
      <c r="B22" s="87"/>
      <c r="C22" s="87"/>
      <c r="D22" s="67"/>
      <c r="E22" s="88"/>
      <c r="F22" s="91"/>
      <c r="G22" s="84" t="s">
        <v>2</v>
      </c>
      <c r="H22" s="84" t="s">
        <v>2</v>
      </c>
      <c r="I22" s="84" t="s">
        <v>2</v>
      </c>
      <c r="J22" s="88" t="s">
        <v>2</v>
      </c>
      <c r="K22" s="88" t="s">
        <v>2</v>
      </c>
      <c r="L22" s="88"/>
      <c r="M22" s="88"/>
      <c r="N22" s="88" t="s">
        <v>2</v>
      </c>
      <c r="O22" s="90"/>
    </row>
    <row r="23" spans="1:15" ht="24.95" customHeight="1" x14ac:dyDescent="0.2">
      <c r="A23" s="96" t="s">
        <v>55</v>
      </c>
      <c r="B23" s="87" t="s">
        <v>67</v>
      </c>
      <c r="C23" s="87" t="s">
        <v>65</v>
      </c>
      <c r="D23" s="67" t="s">
        <v>74</v>
      </c>
      <c r="E23" s="88">
        <v>9708829</v>
      </c>
      <c r="F23" s="97">
        <v>-604324</v>
      </c>
      <c r="G23" s="84">
        <v>32721154</v>
      </c>
      <c r="H23" s="84">
        <v>32577954</v>
      </c>
      <c r="I23" s="84">
        <v>10966833</v>
      </c>
      <c r="J23" s="88">
        <v>8539616.2699999996</v>
      </c>
      <c r="K23" s="88">
        <v>2289528.2000000002</v>
      </c>
      <c r="L23" s="88">
        <f>+I23-J23</f>
        <v>2427216.7300000004</v>
      </c>
      <c r="M23" s="88">
        <v>8207571.3799999999</v>
      </c>
      <c r="N23" s="88">
        <f t="shared" si="2"/>
        <v>24038337.73</v>
      </c>
      <c r="O23" s="90">
        <f>+J23/I23*100</f>
        <v>77.867660335486093</v>
      </c>
    </row>
    <row r="24" spans="1:15" ht="12.75" customHeight="1" x14ac:dyDescent="0.2">
      <c r="A24" s="96"/>
      <c r="B24" s="87"/>
      <c r="C24" s="87"/>
      <c r="D24" s="67"/>
      <c r="E24" s="88"/>
      <c r="F24" s="97"/>
      <c r="G24" s="84"/>
      <c r="H24" s="84"/>
      <c r="I24" s="84"/>
      <c r="J24" s="88"/>
      <c r="K24" s="88"/>
      <c r="L24" s="88" t="s">
        <v>2</v>
      </c>
      <c r="M24" s="88"/>
      <c r="N24" s="88">
        <f t="shared" si="2"/>
        <v>0</v>
      </c>
      <c r="O24" s="90"/>
    </row>
    <row r="25" spans="1:15" ht="24.95" customHeight="1" x14ac:dyDescent="0.2">
      <c r="A25" s="96" t="s">
        <v>55</v>
      </c>
      <c r="B25" s="87" t="s">
        <v>69</v>
      </c>
      <c r="C25" s="87" t="s">
        <v>65</v>
      </c>
      <c r="D25" s="67" t="s">
        <v>75</v>
      </c>
      <c r="E25" s="88">
        <v>6981383</v>
      </c>
      <c r="F25" s="97">
        <v>-294260</v>
      </c>
      <c r="G25" s="84">
        <v>30384092</v>
      </c>
      <c r="H25" s="84">
        <v>30208779</v>
      </c>
      <c r="I25" s="84">
        <v>9871653</v>
      </c>
      <c r="J25" s="88">
        <v>7864966.7999999998</v>
      </c>
      <c r="K25" s="88">
        <v>1852458</v>
      </c>
      <c r="L25" s="88">
        <f>+I25-J25</f>
        <v>2006686.2000000002</v>
      </c>
      <c r="M25" s="88">
        <v>7567457.6100000003</v>
      </c>
      <c r="N25" s="88">
        <f t="shared" si="2"/>
        <v>22343812.199999999</v>
      </c>
      <c r="O25" s="90">
        <f>+J25/I25*100</f>
        <v>79.672237263607215</v>
      </c>
    </row>
    <row r="26" spans="1:15" ht="12" customHeight="1" x14ac:dyDescent="0.2">
      <c r="A26" s="98"/>
      <c r="B26" s="94"/>
      <c r="C26" s="94"/>
      <c r="D26" s="70"/>
      <c r="E26" s="88"/>
      <c r="F26" s="97"/>
      <c r="G26" s="84"/>
      <c r="H26" s="84"/>
      <c r="I26" s="84"/>
      <c r="J26" s="88" t="s">
        <v>2</v>
      </c>
      <c r="K26" s="88"/>
      <c r="L26" s="88"/>
      <c r="M26" s="88"/>
      <c r="N26" s="88" t="s">
        <v>2</v>
      </c>
      <c r="O26" s="74" t="s">
        <v>2</v>
      </c>
    </row>
    <row r="27" spans="1:15" ht="24.95" customHeight="1" x14ac:dyDescent="0.2">
      <c r="A27" s="98" t="s">
        <v>56</v>
      </c>
      <c r="B27" s="94"/>
      <c r="C27" s="94"/>
      <c r="D27" s="71" t="s">
        <v>24</v>
      </c>
      <c r="E27" s="99">
        <v>2207700</v>
      </c>
      <c r="F27" s="100">
        <v>-111800</v>
      </c>
      <c r="G27" s="82">
        <v>9011135</v>
      </c>
      <c r="H27" s="82">
        <v>8882435</v>
      </c>
      <c r="I27" s="82">
        <v>2866848</v>
      </c>
      <c r="J27" s="83">
        <v>2378213.96</v>
      </c>
      <c r="K27" s="83">
        <v>752594.02</v>
      </c>
      <c r="L27" s="83">
        <f>+I27-J27</f>
        <v>488634.04000000004</v>
      </c>
      <c r="M27" s="83">
        <v>2279612.52</v>
      </c>
      <c r="N27" s="83">
        <f>+H27-J27</f>
        <v>6504221.04</v>
      </c>
      <c r="O27" s="74">
        <f>+J27/I27*100</f>
        <v>82.955704662402752</v>
      </c>
    </row>
    <row r="28" spans="1:15" ht="24.95" customHeight="1" x14ac:dyDescent="0.2">
      <c r="A28" s="98"/>
      <c r="B28" s="94"/>
      <c r="C28" s="94"/>
      <c r="D28" s="101"/>
      <c r="E28" s="102"/>
      <c r="F28" s="102"/>
      <c r="G28" s="102" t="s">
        <v>2</v>
      </c>
      <c r="H28" s="102"/>
      <c r="I28" s="102"/>
      <c r="J28" s="102" t="s">
        <v>2</v>
      </c>
      <c r="K28" s="102"/>
      <c r="L28" s="102"/>
      <c r="M28" s="102"/>
      <c r="N28" s="102" t="s">
        <v>2</v>
      </c>
      <c r="O28" s="78" t="s">
        <v>2</v>
      </c>
    </row>
    <row r="29" spans="1:15" ht="24.95" customHeight="1" x14ac:dyDescent="0.2">
      <c r="A29" s="103"/>
      <c r="B29" s="103"/>
      <c r="C29" s="103"/>
      <c r="D29" s="104"/>
      <c r="E29" s="105"/>
      <c r="F29" s="105"/>
      <c r="G29" s="105"/>
      <c r="H29" s="105" t="s">
        <v>2</v>
      </c>
      <c r="I29" s="105"/>
      <c r="J29" s="105" t="s">
        <v>2</v>
      </c>
      <c r="K29" s="105"/>
      <c r="L29" s="105"/>
      <c r="M29" s="105"/>
      <c r="N29" s="105" t="s">
        <v>2</v>
      </c>
      <c r="O29" s="62"/>
    </row>
    <row r="30" spans="1:15" ht="24.95" customHeight="1" x14ac:dyDescent="0.2">
      <c r="A30" s="106"/>
      <c r="B30" s="106"/>
      <c r="C30" s="106"/>
      <c r="D30" s="107"/>
      <c r="E30" s="108"/>
      <c r="F30" s="108"/>
      <c r="G30" s="108"/>
      <c r="H30" s="108"/>
      <c r="I30" s="108"/>
      <c r="J30" s="109"/>
      <c r="K30" s="109"/>
      <c r="L30" s="109"/>
      <c r="M30" s="109"/>
      <c r="N30" s="110"/>
      <c r="O30" s="62"/>
    </row>
    <row r="36" spans="15:15" x14ac:dyDescent="0.2">
      <c r="O36" s="61" t="s">
        <v>2</v>
      </c>
    </row>
  </sheetData>
  <mergeCells count="12">
    <mergeCell ref="O4:O5"/>
    <mergeCell ref="A1:O1"/>
    <mergeCell ref="A2:O2"/>
    <mergeCell ref="A4:A5"/>
    <mergeCell ref="B4:B5"/>
    <mergeCell ref="C4:C5"/>
    <mergeCell ref="D4:D5"/>
    <mergeCell ref="G4:I4"/>
    <mergeCell ref="J4:J5"/>
    <mergeCell ref="K4:K5"/>
    <mergeCell ref="L4:L5"/>
    <mergeCell ref="M4:M5"/>
  </mergeCells>
  <phoneticPr fontId="1" type="noConversion"/>
  <pageMargins left="0.62992125984251968" right="0.11811023622047245" top="0.55118110236220474" bottom="0.35433070866141736" header="0.51181102362204722" footer="0.98425196850393704"/>
  <pageSetup scale="80" firstPageNumber="0" orientation="landscape" r:id="rId1"/>
  <headerFooter alignWithMargins="0">
    <oddFooter xml:space="preserve">&amp;R&amp;"Times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 tint="0.39997558519241921"/>
  </sheetPr>
  <dimension ref="A1:M25"/>
  <sheetViews>
    <sheetView showGridLines="0" showZeros="0" zoomScale="65" zoomScaleNormal="65" workbookViewId="0">
      <selection activeCell="A32" sqref="A32"/>
    </sheetView>
  </sheetViews>
  <sheetFormatPr baseColWidth="10" defaultColWidth="11.42578125" defaultRowHeight="12.75" x14ac:dyDescent="0.2"/>
  <cols>
    <col min="1" max="1" width="119.140625" customWidth="1"/>
    <col min="2" max="2" width="21.42578125" customWidth="1"/>
    <col min="3" max="3" width="21.140625" customWidth="1"/>
    <col min="4" max="4" width="20" customWidth="1"/>
    <col min="5" max="5" width="24.7109375" customWidth="1"/>
    <col min="6" max="6" width="17" customWidth="1"/>
    <col min="7" max="7" width="15.28515625" hidden="1" customWidth="1"/>
    <col min="8" max="8" width="8.28515625" hidden="1" customWidth="1"/>
    <col min="9" max="9" width="12.85546875" customWidth="1"/>
    <col min="10" max="10" width="14.5703125" customWidth="1"/>
    <col min="11" max="11" width="10.28515625" hidden="1" customWidth="1"/>
    <col min="12" max="12" width="8.140625" customWidth="1"/>
    <col min="13" max="14" width="11.42578125" customWidth="1"/>
  </cols>
  <sheetData>
    <row r="1" spans="1:13" ht="17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3" ht="20.25" x14ac:dyDescent="0.3">
      <c r="A2" s="218" t="s">
        <v>87</v>
      </c>
      <c r="B2" s="218"/>
      <c r="C2" s="218"/>
      <c r="D2" s="218"/>
      <c r="E2" s="218"/>
      <c r="F2" s="218"/>
      <c r="G2" s="218"/>
      <c r="H2" s="218"/>
      <c r="I2" s="218"/>
      <c r="M2" t="s">
        <v>2</v>
      </c>
    </row>
    <row r="3" spans="1:13" ht="20.25" x14ac:dyDescent="0.3">
      <c r="A3" s="218" t="s">
        <v>107</v>
      </c>
      <c r="B3" s="218"/>
      <c r="C3" s="218"/>
      <c r="D3" s="218"/>
      <c r="E3" s="218"/>
      <c r="F3" s="218"/>
      <c r="G3" s="218"/>
      <c r="H3" s="218"/>
      <c r="I3" s="218"/>
    </row>
    <row r="4" spans="1:13" ht="20.25" x14ac:dyDescent="0.3">
      <c r="A4" s="218" t="s">
        <v>103</v>
      </c>
      <c r="B4" s="218"/>
      <c r="C4" s="218"/>
      <c r="D4" s="218"/>
      <c r="E4" s="218"/>
      <c r="F4" s="218"/>
      <c r="G4" s="218"/>
      <c r="H4" s="218"/>
      <c r="I4" s="218"/>
    </row>
    <row r="5" spans="1:13" x14ac:dyDescent="0.2">
      <c r="A5" s="112"/>
      <c r="B5" s="112"/>
      <c r="C5" s="112"/>
      <c r="D5" s="112"/>
      <c r="E5" s="112"/>
      <c r="F5" s="112"/>
      <c r="G5" s="112"/>
      <c r="H5" s="112"/>
    </row>
    <row r="6" spans="1:13" ht="2.25" customHeight="1" x14ac:dyDescent="0.25">
      <c r="A6" s="113"/>
      <c r="B6" s="113"/>
      <c r="C6" s="113"/>
      <c r="D6" s="113"/>
      <c r="E6" s="114"/>
      <c r="F6" s="114"/>
      <c r="G6" s="114"/>
      <c r="H6" s="114"/>
    </row>
    <row r="7" spans="1:13" ht="49.5" customHeight="1" x14ac:dyDescent="0.2">
      <c r="A7" s="175" t="s">
        <v>79</v>
      </c>
      <c r="B7" s="176" t="s">
        <v>91</v>
      </c>
      <c r="C7" s="176" t="s">
        <v>80</v>
      </c>
      <c r="D7" s="176" t="s">
        <v>1</v>
      </c>
      <c r="E7" s="176" t="s">
        <v>83</v>
      </c>
      <c r="F7" s="176" t="s">
        <v>62</v>
      </c>
      <c r="G7" s="176" t="s">
        <v>88</v>
      </c>
      <c r="H7" s="176" t="s">
        <v>92</v>
      </c>
      <c r="I7" s="176" t="s">
        <v>3</v>
      </c>
    </row>
    <row r="8" spans="1:13" ht="37.5" customHeight="1" x14ac:dyDescent="0.25">
      <c r="A8" s="149" t="s">
        <v>76</v>
      </c>
      <c r="B8" s="150">
        <f>SUM(B10:B13)</f>
        <v>13245000</v>
      </c>
      <c r="C8" s="123">
        <f>SUM(C10:C13)</f>
        <v>10267250</v>
      </c>
      <c r="D8" s="124">
        <f>SUM(D10:D13)</f>
        <v>7191103</v>
      </c>
      <c r="E8" s="124">
        <f>SUM(E10:E13)</f>
        <v>6284221</v>
      </c>
      <c r="F8" s="124">
        <f>+F10+F11+F12+F13</f>
        <v>906882</v>
      </c>
      <c r="G8" s="124">
        <f>SUM(G10:G13)</f>
        <v>0</v>
      </c>
      <c r="H8" s="125" t="e">
        <f>+#REF!*100/D8</f>
        <v>#REF!</v>
      </c>
      <c r="I8" s="169">
        <f>+E8*100/D8</f>
        <v>87.388833117812382</v>
      </c>
    </row>
    <row r="9" spans="1:13" ht="18" x14ac:dyDescent="0.25">
      <c r="A9" s="151"/>
      <c r="B9" s="151"/>
      <c r="C9" s="126"/>
      <c r="D9" s="127"/>
      <c r="E9" s="127"/>
      <c r="F9" s="127"/>
      <c r="G9" s="127"/>
      <c r="H9" s="127"/>
      <c r="I9" s="122"/>
    </row>
    <row r="10" spans="1:13" ht="24.95" customHeight="1" x14ac:dyDescent="0.25">
      <c r="A10" s="152" t="s">
        <v>77</v>
      </c>
      <c r="B10" s="153">
        <v>7627600</v>
      </c>
      <c r="C10" s="128">
        <f>7798600-3000000</f>
        <v>4798600</v>
      </c>
      <c r="D10" s="129">
        <v>4484800</v>
      </c>
      <c r="E10" s="129">
        <v>3922799</v>
      </c>
      <c r="F10" s="129">
        <f>+D10-E10</f>
        <v>562001</v>
      </c>
      <c r="G10" s="129"/>
      <c r="H10" s="125" t="e">
        <f>+#REF!*100/D10</f>
        <v>#REF!</v>
      </c>
      <c r="I10" s="130">
        <f>+E10*100/D10</f>
        <v>87.468761148769175</v>
      </c>
    </row>
    <row r="11" spans="1:13" ht="24.95" customHeight="1" x14ac:dyDescent="0.25">
      <c r="A11" s="154" t="s">
        <v>85</v>
      </c>
      <c r="B11" s="155">
        <v>5253000</v>
      </c>
      <c r="C11" s="131">
        <v>5253000</v>
      </c>
      <c r="D11" s="132">
        <v>2626501</v>
      </c>
      <c r="E11" s="132">
        <v>2361422</v>
      </c>
      <c r="F11" s="129">
        <f>+D11-E11</f>
        <v>265079</v>
      </c>
      <c r="G11" s="129"/>
      <c r="H11" s="125" t="e">
        <f>+#REF!*100/D11</f>
        <v>#REF!</v>
      </c>
      <c r="I11" s="133">
        <f>+E11*100/D11</f>
        <v>89.907523355216696</v>
      </c>
    </row>
    <row r="12" spans="1:13" ht="24.95" customHeight="1" x14ac:dyDescent="0.25">
      <c r="A12" s="156" t="s">
        <v>96</v>
      </c>
      <c r="B12" s="155">
        <v>215650</v>
      </c>
      <c r="C12" s="131">
        <v>215650</v>
      </c>
      <c r="D12" s="132">
        <v>79802</v>
      </c>
      <c r="E12" s="132">
        <v>0</v>
      </c>
      <c r="F12" s="129">
        <f>+D12-E12</f>
        <v>79802</v>
      </c>
      <c r="G12" s="129"/>
      <c r="H12" s="125" t="e">
        <f>+#REF!*100/D12</f>
        <v>#REF!</v>
      </c>
      <c r="I12" s="170">
        <f>+E12*100/D12</f>
        <v>0</v>
      </c>
    </row>
    <row r="13" spans="1:13" ht="36" customHeight="1" x14ac:dyDescent="0.25">
      <c r="A13" s="157" t="s">
        <v>93</v>
      </c>
      <c r="B13" s="155">
        <v>148750</v>
      </c>
      <c r="C13" s="131">
        <v>0</v>
      </c>
      <c r="D13" s="132">
        <v>0</v>
      </c>
      <c r="E13" s="132">
        <v>0</v>
      </c>
      <c r="F13" s="129">
        <f>+D13-E13</f>
        <v>0</v>
      </c>
      <c r="G13" s="129"/>
      <c r="H13" s="125" t="e">
        <f>+#REF!*100/D13</f>
        <v>#REF!</v>
      </c>
      <c r="I13" s="133" t="s">
        <v>2</v>
      </c>
      <c r="L13">
        <v>0</v>
      </c>
    </row>
    <row r="14" spans="1:13" ht="46.5" customHeight="1" x14ac:dyDescent="0.25">
      <c r="A14" s="148" t="s">
        <v>78</v>
      </c>
      <c r="B14" s="158">
        <f>SUM(B15:B19)</f>
        <v>2423000</v>
      </c>
      <c r="C14" s="134">
        <f>SUM(C15:C19)</f>
        <v>0</v>
      </c>
      <c r="D14" s="135">
        <f t="shared" ref="D14:F14" si="0">SUM(D15:D19)</f>
        <v>0</v>
      </c>
      <c r="E14" s="124">
        <f>SUM(E15:E19)</f>
        <v>0</v>
      </c>
      <c r="F14" s="135">
        <f t="shared" si="0"/>
        <v>0</v>
      </c>
      <c r="G14" s="129">
        <f>+G15+G16</f>
        <v>0</v>
      </c>
      <c r="H14" s="125" t="e">
        <f>+#REF!*100/D14</f>
        <v>#REF!</v>
      </c>
      <c r="I14" s="136" t="s">
        <v>2</v>
      </c>
    </row>
    <row r="15" spans="1:13" ht="31.5" customHeight="1" x14ac:dyDescent="0.25">
      <c r="A15" s="159" t="s">
        <v>86</v>
      </c>
      <c r="B15" s="160">
        <v>500000</v>
      </c>
      <c r="C15" s="137">
        <v>0</v>
      </c>
      <c r="D15" s="132">
        <v>0</v>
      </c>
      <c r="E15" s="132">
        <v>0</v>
      </c>
      <c r="F15" s="129">
        <f>+D15-E15</f>
        <v>0</v>
      </c>
      <c r="G15" s="132"/>
      <c r="H15" s="125" t="e">
        <f>+#REF!*100/D15</f>
        <v>#REF!</v>
      </c>
      <c r="I15" s="133" t="s">
        <v>2</v>
      </c>
    </row>
    <row r="16" spans="1:13" ht="36" customHeight="1" x14ac:dyDescent="0.25">
      <c r="A16" s="157" t="s">
        <v>98</v>
      </c>
      <c r="B16" s="160">
        <v>178000</v>
      </c>
      <c r="C16" s="137">
        <v>0</v>
      </c>
      <c r="D16" s="132">
        <v>0</v>
      </c>
      <c r="E16" s="132">
        <v>0</v>
      </c>
      <c r="F16" s="129">
        <f>+D16-E16</f>
        <v>0</v>
      </c>
      <c r="G16" s="132"/>
      <c r="H16" s="125" t="e">
        <f>+#REF!*100/D16</f>
        <v>#REF!</v>
      </c>
      <c r="I16" s="133" t="s">
        <v>2</v>
      </c>
    </row>
    <row r="17" spans="1:9" ht="36" customHeight="1" x14ac:dyDescent="0.25">
      <c r="A17" s="161" t="s">
        <v>99</v>
      </c>
      <c r="B17" s="162">
        <v>990000</v>
      </c>
      <c r="C17" s="138">
        <v>0</v>
      </c>
      <c r="D17" s="132">
        <v>0</v>
      </c>
      <c r="E17" s="132">
        <v>0</v>
      </c>
      <c r="F17" s="129">
        <f>+D17-E17</f>
        <v>0</v>
      </c>
      <c r="G17" s="132"/>
      <c r="H17" s="125" t="e">
        <f>+#REF!*100/D17</f>
        <v>#REF!</v>
      </c>
      <c r="I17" s="133" t="s">
        <v>2</v>
      </c>
    </row>
    <row r="18" spans="1:9" ht="36" customHeight="1" x14ac:dyDescent="0.25">
      <c r="A18" s="161" t="s">
        <v>100</v>
      </c>
      <c r="B18" s="162">
        <v>200000</v>
      </c>
      <c r="C18" s="138">
        <v>0</v>
      </c>
      <c r="D18" s="132">
        <v>0</v>
      </c>
      <c r="E18" s="124">
        <v>0</v>
      </c>
      <c r="F18" s="129">
        <f>+D18-E18</f>
        <v>0</v>
      </c>
      <c r="G18" s="132"/>
      <c r="H18" s="125" t="e">
        <f>+#REF!*100/D18</f>
        <v>#REF!</v>
      </c>
      <c r="I18" s="133">
        <v>0</v>
      </c>
    </row>
    <row r="19" spans="1:9" ht="36" customHeight="1" x14ac:dyDescent="0.25">
      <c r="A19" s="161" t="s">
        <v>101</v>
      </c>
      <c r="B19" s="162">
        <v>555000</v>
      </c>
      <c r="C19" s="138">
        <v>0</v>
      </c>
      <c r="D19" s="132">
        <v>0</v>
      </c>
      <c r="E19" s="124">
        <v>0</v>
      </c>
      <c r="F19" s="129">
        <f>+D19-E19</f>
        <v>0</v>
      </c>
      <c r="G19" s="132"/>
      <c r="H19" s="125" t="e">
        <f>+#REF!*100/D19</f>
        <v>#REF!</v>
      </c>
      <c r="I19" s="133">
        <v>0</v>
      </c>
    </row>
    <row r="20" spans="1:9" ht="48" customHeight="1" x14ac:dyDescent="0.25">
      <c r="A20" s="147" t="s">
        <v>94</v>
      </c>
      <c r="B20" s="150">
        <f>+B21+B22+B23+B24</f>
        <v>812000</v>
      </c>
      <c r="C20" s="139">
        <f>SUM(C21:C24)</f>
        <v>0</v>
      </c>
      <c r="D20" s="139">
        <f t="shared" ref="D20:F20" si="1">+D21+D22+D23+D24</f>
        <v>0</v>
      </c>
      <c r="E20" s="124">
        <f>SUM(E21:E24)</f>
        <v>0</v>
      </c>
      <c r="F20" s="139">
        <f t="shared" si="1"/>
        <v>0</v>
      </c>
      <c r="G20" s="139">
        <f>SUM(G21:G23)</f>
        <v>0</v>
      </c>
      <c r="H20" s="125" t="e">
        <f>+#REF!*100/D20</f>
        <v>#REF!</v>
      </c>
      <c r="I20" s="136" t="s">
        <v>2</v>
      </c>
    </row>
    <row r="21" spans="1:9" ht="27" customHeight="1" x14ac:dyDescent="0.25">
      <c r="A21" s="163" t="s">
        <v>95</v>
      </c>
      <c r="B21" s="164">
        <v>103000</v>
      </c>
      <c r="C21" s="140">
        <v>0</v>
      </c>
      <c r="D21" s="132">
        <v>0</v>
      </c>
      <c r="E21" s="132">
        <v>0</v>
      </c>
      <c r="F21" s="129">
        <f>+D21-E21</f>
        <v>0</v>
      </c>
      <c r="G21" s="132"/>
      <c r="H21" s="125" t="e">
        <f>+#REF!*100/D21</f>
        <v>#REF!</v>
      </c>
      <c r="I21" s="133" t="s">
        <v>2</v>
      </c>
    </row>
    <row r="22" spans="1:9" ht="28.5" customHeight="1" x14ac:dyDescent="0.25">
      <c r="A22" s="163" t="s">
        <v>89</v>
      </c>
      <c r="B22" s="164">
        <v>500</v>
      </c>
      <c r="C22" s="140">
        <v>0</v>
      </c>
      <c r="D22" s="132">
        <v>0</v>
      </c>
      <c r="E22" s="124">
        <v>0</v>
      </c>
      <c r="F22" s="129">
        <f>+D22-E22</f>
        <v>0</v>
      </c>
      <c r="G22" s="132"/>
      <c r="H22" s="125" t="e">
        <f>+#REF!*100/D22</f>
        <v>#REF!</v>
      </c>
      <c r="I22" s="133">
        <v>0</v>
      </c>
    </row>
    <row r="23" spans="1:9" ht="28.5" customHeight="1" x14ac:dyDescent="0.25">
      <c r="A23" s="163" t="s">
        <v>90</v>
      </c>
      <c r="B23" s="164">
        <v>633500</v>
      </c>
      <c r="C23" s="140">
        <v>0</v>
      </c>
      <c r="D23" s="141">
        <v>0</v>
      </c>
      <c r="E23" s="124">
        <v>0</v>
      </c>
      <c r="F23" s="129">
        <f>+D23-E23</f>
        <v>0</v>
      </c>
      <c r="G23" s="142"/>
      <c r="H23" s="125" t="e">
        <f>+#REF!*100/D23</f>
        <v>#REF!</v>
      </c>
      <c r="I23" s="133">
        <v>0</v>
      </c>
    </row>
    <row r="24" spans="1:9" ht="29.25" customHeight="1" x14ac:dyDescent="0.25">
      <c r="A24" s="165" t="s">
        <v>97</v>
      </c>
      <c r="B24" s="166">
        <v>75000</v>
      </c>
      <c r="C24" s="143">
        <v>0</v>
      </c>
      <c r="D24" s="143">
        <v>0</v>
      </c>
      <c r="E24" s="124">
        <v>0</v>
      </c>
      <c r="F24" s="129">
        <f>+D24-E24</f>
        <v>0</v>
      </c>
      <c r="G24" s="144"/>
      <c r="H24" s="125" t="e">
        <f>+#REF!*100/D24</f>
        <v>#REF!</v>
      </c>
      <c r="I24" s="133">
        <v>0</v>
      </c>
    </row>
    <row r="25" spans="1:9" ht="24.95" customHeight="1" x14ac:dyDescent="0.25">
      <c r="A25" s="167" t="s">
        <v>19</v>
      </c>
      <c r="B25" s="168">
        <f>B8+B14+B20</f>
        <v>16480000</v>
      </c>
      <c r="C25" s="145">
        <f>C8+C14+C20</f>
        <v>10267250</v>
      </c>
      <c r="D25" s="145">
        <f>D8+D14+D20</f>
        <v>7191103</v>
      </c>
      <c r="E25" s="145">
        <f>E8+E14+E20</f>
        <v>6284221</v>
      </c>
      <c r="F25" s="145">
        <f>F8+F14+F20</f>
        <v>906882</v>
      </c>
      <c r="G25" s="145">
        <f>G8+G14+G20</f>
        <v>0</v>
      </c>
      <c r="H25" s="146" t="e">
        <f>+#REF!*100/D25</f>
        <v>#REF!</v>
      </c>
      <c r="I25" s="171">
        <f>+E25*100/D25</f>
        <v>87.388833117812382</v>
      </c>
    </row>
  </sheetData>
  <mergeCells count="3">
    <mergeCell ref="A2:I2"/>
    <mergeCell ref="A3:I3"/>
    <mergeCell ref="A4:I4"/>
  </mergeCells>
  <phoneticPr fontId="1" type="noConversion"/>
  <pageMargins left="0.70866141732283472" right="0.70866141732283472" top="0.74803149606299213" bottom="0.74803149606299213" header="0.31496062992125984" footer="0.31496062992125984"/>
  <pageSetup scale="5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Func Grupo</vt:lpstr>
      <vt:lpstr>Ingresos</vt:lpstr>
      <vt:lpstr>Func Programa</vt:lpstr>
      <vt:lpstr>Inversiones</vt:lpstr>
      <vt:lpstr>'Func Grupo'!Área_de_impresión</vt:lpstr>
      <vt:lpstr>'Func Programa'!Área_de_impresión</vt:lpstr>
      <vt:lpstr>Ingresos!Área_de_impresión</vt:lpstr>
      <vt:lpstr>Inversiones!Área_de_impresión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2020-05-14T14:45:52Z</cp:lastPrinted>
  <dcterms:created xsi:type="dcterms:W3CDTF">2010-01-07T20:52:23Z</dcterms:created>
  <dcterms:modified xsi:type="dcterms:W3CDTF">2020-05-14T18:06:44Z</dcterms:modified>
</cp:coreProperties>
</file>