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UPUESTO_SERVIDOR\INFORMES EJECUCION 2020\AGOSTO\WEB\"/>
    </mc:Choice>
  </mc:AlternateContent>
  <bookViews>
    <workbookView xWindow="0" yWindow="0" windowWidth="28800" windowHeight="11400"/>
  </bookViews>
  <sheets>
    <sheet name="Hoja1" sheetId="1" r:id="rId1"/>
    <sheet name="Hoja2" sheetId="2" r:id="rId2"/>
  </sheets>
  <definedNames>
    <definedName name="_xlnm.Print_Area" localSheetId="0">Hoja1!$A$1:$M$71</definedName>
    <definedName name="Excel_BuiltIn_Print_Area_1">Hoja1!$B$3:$L$71</definedName>
    <definedName name="Excel_BuiltIn_Print_Area_1_1">Hoja1!$B$3:$B$71</definedName>
    <definedName name="Excel_BuiltIn_Print_Area_1_1_1">Hoja1!$B$3:$B$69</definedName>
  </definedNames>
  <calcPr calcId="162913"/>
</workbook>
</file>

<file path=xl/calcChain.xml><?xml version="1.0" encoding="utf-8"?>
<calcChain xmlns="http://schemas.openxmlformats.org/spreadsheetml/2006/main">
  <c r="M66" i="1" l="1"/>
  <c r="M65" i="1"/>
  <c r="M63" i="1"/>
  <c r="M62" i="1"/>
  <c r="M61" i="1"/>
  <c r="M58" i="1"/>
  <c r="M57" i="1"/>
  <c r="M54" i="1"/>
  <c r="M52" i="1"/>
  <c r="M51" i="1"/>
  <c r="M49" i="1"/>
  <c r="M48" i="1"/>
  <c r="M47" i="1"/>
  <c r="M46" i="1"/>
  <c r="M43" i="1"/>
  <c r="M42" i="1"/>
  <c r="M41" i="1"/>
  <c r="M40" i="1"/>
  <c r="M39" i="1"/>
  <c r="M38" i="1"/>
  <c r="M37" i="1"/>
  <c r="M36" i="1"/>
  <c r="M35" i="1"/>
  <c r="M34" i="1"/>
  <c r="M31" i="1"/>
  <c r="M30" i="1"/>
  <c r="M29" i="1"/>
  <c r="M28" i="1"/>
  <c r="M27" i="1"/>
  <c r="M26" i="1"/>
  <c r="M25" i="1"/>
  <c r="M24" i="1"/>
  <c r="M23" i="1"/>
  <c r="M22" i="1"/>
  <c r="M19" i="1"/>
  <c r="M18" i="1"/>
  <c r="M17" i="1"/>
  <c r="M16" i="1"/>
  <c r="M15" i="1"/>
  <c r="M14" i="1"/>
  <c r="M13" i="1"/>
  <c r="M12" i="1"/>
  <c r="L8" i="1"/>
  <c r="L69" i="1"/>
  <c r="L68" i="1"/>
  <c r="L67" i="1"/>
  <c r="L66" i="1"/>
  <c r="L65" i="1"/>
  <c r="L64" i="1"/>
  <c r="L63" i="1"/>
  <c r="L62" i="1"/>
  <c r="L61" i="1"/>
  <c r="L59" i="1"/>
  <c r="L58" i="1"/>
  <c r="L57" i="1"/>
  <c r="L55" i="1"/>
  <c r="L54" i="1"/>
  <c r="L53" i="1"/>
  <c r="L52" i="1"/>
  <c r="L51" i="1"/>
  <c r="L50" i="1"/>
  <c r="L49" i="1"/>
  <c r="L48" i="1"/>
  <c r="L47" i="1"/>
  <c r="L46" i="1"/>
  <c r="L44" i="1"/>
  <c r="L43" i="1"/>
  <c r="L42" i="1"/>
  <c r="L41" i="1"/>
  <c r="L40" i="1"/>
  <c r="L39" i="1"/>
  <c r="L38" i="1"/>
  <c r="L37" i="1"/>
  <c r="L36" i="1"/>
  <c r="L35" i="1"/>
  <c r="L34" i="1"/>
  <c r="L32" i="1"/>
  <c r="L31" i="1"/>
  <c r="L30" i="1"/>
  <c r="L29" i="1"/>
  <c r="L28" i="1"/>
  <c r="L27" i="1"/>
  <c r="L26" i="1"/>
  <c r="L25" i="1"/>
  <c r="L24" i="1"/>
  <c r="L23" i="1"/>
  <c r="L22" i="1"/>
  <c r="L20" i="1"/>
  <c r="L19" i="1"/>
  <c r="L18" i="1"/>
  <c r="L17" i="1"/>
  <c r="L16" i="1"/>
  <c r="L15" i="1"/>
  <c r="L14" i="1"/>
  <c r="L13" i="1"/>
  <c r="L12" i="1"/>
  <c r="K60" i="1" l="1"/>
  <c r="K56" i="1"/>
  <c r="K45" i="1"/>
  <c r="K33" i="1"/>
  <c r="K21" i="1"/>
  <c r="K9" i="1"/>
  <c r="K7" i="1" l="1"/>
  <c r="M11" i="1"/>
  <c r="I60" i="1"/>
  <c r="I56" i="1"/>
  <c r="I45" i="1"/>
  <c r="I33" i="1"/>
  <c r="I21" i="1"/>
  <c r="I9" i="1" l="1"/>
  <c r="I7" i="1" s="1"/>
  <c r="L11" i="1"/>
  <c r="G9" i="1"/>
  <c r="G45" i="1"/>
  <c r="G21" i="1"/>
  <c r="G56" i="1"/>
  <c r="J9" i="1" l="1"/>
  <c r="J21" i="1"/>
  <c r="J33" i="1"/>
  <c r="J45" i="1"/>
  <c r="J56" i="1"/>
  <c r="J60" i="1"/>
  <c r="E14" i="1"/>
  <c r="E11" i="1"/>
  <c r="E28" i="1"/>
  <c r="M45" i="1" l="1"/>
  <c r="L45" i="1"/>
  <c r="M60" i="1"/>
  <c r="L60" i="1"/>
  <c r="M21" i="1"/>
  <c r="L21" i="1"/>
  <c r="M56" i="1"/>
  <c r="L56" i="1"/>
  <c r="L9" i="1"/>
  <c r="M9" i="1"/>
  <c r="L33" i="1"/>
  <c r="M33" i="1"/>
  <c r="J7" i="1"/>
  <c r="G69" i="1"/>
  <c r="G68" i="1"/>
  <c r="G67" i="1"/>
  <c r="G64" i="1"/>
  <c r="G60" i="1" s="1"/>
  <c r="G59" i="1"/>
  <c r="G55" i="1"/>
  <c r="G44" i="1"/>
  <c r="G42" i="1"/>
  <c r="G33" i="1" s="1"/>
  <c r="G7" i="1" s="1"/>
  <c r="G32" i="1"/>
  <c r="G20" i="1"/>
  <c r="M7" i="1" l="1"/>
  <c r="L7" i="1"/>
  <c r="F9" i="1"/>
  <c r="F33" i="1"/>
  <c r="F21" i="1"/>
  <c r="F45" i="1"/>
  <c r="E43" i="1"/>
  <c r="E56" i="1"/>
  <c r="E66" i="1"/>
  <c r="E62" i="1"/>
  <c r="E54" i="1"/>
  <c r="E45" i="1" s="1"/>
  <c r="E38" i="1"/>
  <c r="E33" i="1" s="1"/>
  <c r="E31" i="1"/>
  <c r="E23" i="1"/>
  <c r="E19" i="1"/>
  <c r="E18" i="1"/>
  <c r="E9" i="1" s="1"/>
  <c r="E21" i="1" l="1"/>
  <c r="E60" i="1"/>
  <c r="F7" i="1"/>
  <c r="E7" i="1"/>
  <c r="D45" i="1" l="1"/>
  <c r="C45" i="1"/>
  <c r="C60" i="1"/>
  <c r="C56" i="1"/>
  <c r="C33" i="1"/>
  <c r="C21" i="1"/>
  <c r="C9" i="1"/>
  <c r="C7" i="1" l="1"/>
  <c r="H21" i="1" l="1"/>
  <c r="H9" i="1"/>
  <c r="H33" i="1"/>
  <c r="H45" i="1"/>
  <c r="H56" i="1"/>
  <c r="H60" i="1"/>
  <c r="H7" i="1" l="1"/>
  <c r="D9" i="1" l="1"/>
  <c r="H7" i="2"/>
  <c r="F7" i="2"/>
  <c r="D8" i="2"/>
  <c r="D4" i="2"/>
  <c r="D16" i="2" s="1"/>
  <c r="D60" i="1"/>
  <c r="D56" i="1"/>
  <c r="D33" i="1"/>
  <c r="D21" i="1"/>
  <c r="D7" i="1" l="1"/>
</calcChain>
</file>

<file path=xl/sharedStrings.xml><?xml version="1.0" encoding="utf-8"?>
<sst xmlns="http://schemas.openxmlformats.org/spreadsheetml/2006/main" count="140" uniqueCount="122">
  <si>
    <t xml:space="preserve"> </t>
  </si>
  <si>
    <t>DETALLE</t>
  </si>
  <si>
    <t>010</t>
  </si>
  <si>
    <t>000</t>
  </si>
  <si>
    <t>001</t>
  </si>
  <si>
    <t>002</t>
  </si>
  <si>
    <t>003</t>
  </si>
  <si>
    <t>030</t>
  </si>
  <si>
    <t>050</t>
  </si>
  <si>
    <t>070</t>
  </si>
  <si>
    <t>080</t>
  </si>
  <si>
    <t>090</t>
  </si>
  <si>
    <t>1</t>
  </si>
  <si>
    <t>100</t>
  </si>
  <si>
    <t>110</t>
  </si>
  <si>
    <t>120</t>
  </si>
  <si>
    <t>130</t>
  </si>
  <si>
    <t>140</t>
  </si>
  <si>
    <t>150</t>
  </si>
  <si>
    <t>160</t>
  </si>
  <si>
    <t>180</t>
  </si>
  <si>
    <t>2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</si>
  <si>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</si>
  <si>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</si>
  <si>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</si>
  <si>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</si>
  <si>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</si>
  <si>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</si>
  <si>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</si>
  <si>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</si>
  <si>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</si>
  <si>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3</t>
  </si>
  <si>
    <t>320</t>
  </si>
  <si>
    <t>330</t>
  </si>
  <si>
    <t>340</t>
  </si>
  <si>
    <t>350</t>
  </si>
  <si>
    <t>370</t>
  </si>
  <si>
    <t>390</t>
  </si>
  <si>
    <t>6</t>
  </si>
  <si>
    <t>600</t>
  </si>
  <si>
    <t>610</t>
  </si>
  <si>
    <t>620</t>
  </si>
  <si>
    <t>640</t>
  </si>
  <si>
    <t>170</t>
  </si>
  <si>
    <t>190</t>
  </si>
  <si>
    <t>290</t>
  </si>
  <si>
    <t>300</t>
  </si>
  <si>
    <t>310</t>
  </si>
  <si>
    <t>380</t>
  </si>
  <si>
    <t>4</t>
  </si>
  <si>
    <t>430</t>
  </si>
  <si>
    <t>490</t>
  </si>
  <si>
    <t>660</t>
  </si>
  <si>
    <t>690</t>
  </si>
  <si>
    <t>8</t>
  </si>
  <si>
    <t>800</t>
  </si>
  <si>
    <t xml:space="preserve"> SERVICIOS PERSONALES</t>
  </si>
  <si>
    <t xml:space="preserve">Sobresueldos </t>
  </si>
  <si>
    <t>Viáticos</t>
  </si>
  <si>
    <t>Información y Publicidad</t>
  </si>
  <si>
    <t>Servicios Básicos</t>
  </si>
  <si>
    <t>Alquileres</t>
  </si>
  <si>
    <t>SERVICIOS NO PERSONALES</t>
  </si>
  <si>
    <t>MATERIALES Y SUMINISTROS</t>
  </si>
  <si>
    <t>Alimentos y Bebidas</t>
  </si>
  <si>
    <t>Textiles y Vestuarios</t>
  </si>
  <si>
    <t>Combustibles y Lubricantes</t>
  </si>
  <si>
    <t>Productos de Papel y Cartón</t>
  </si>
  <si>
    <t>Productos Varios</t>
  </si>
  <si>
    <t>Útiles y Materiales Diversos</t>
  </si>
  <si>
    <t>Repuestos</t>
  </si>
  <si>
    <t>MAQUINARIA Y EQUIPO</t>
  </si>
  <si>
    <t>Equipo Educacional y Recreativo</t>
  </si>
  <si>
    <t>Equipo de Oficina</t>
  </si>
  <si>
    <t>Mobiliario</t>
  </si>
  <si>
    <t>Maquinaria y Equipos Varios</t>
  </si>
  <si>
    <t>Equipo de Computación</t>
  </si>
  <si>
    <t>Compra de Existencias</t>
  </si>
  <si>
    <t>INVERSIÓN FINANCIERA</t>
  </si>
  <si>
    <t>Pensiones y Jubilaciones</t>
  </si>
  <si>
    <t>A Personas</t>
  </si>
  <si>
    <t>Becas de Estudio</t>
  </si>
  <si>
    <t>A Instituciones Públicas</t>
  </si>
  <si>
    <t>Transferencias al Exterior</t>
  </si>
  <si>
    <t>Deuda Interna</t>
  </si>
  <si>
    <t>SERVICIO DE LA DEUDA PÚB.</t>
  </si>
  <si>
    <t>Impresión, Encuadernación y otros</t>
  </si>
  <si>
    <t xml:space="preserve">Consultoría y Servicios Especiales </t>
  </si>
  <si>
    <t>Mantenimiento y Reparación</t>
  </si>
  <si>
    <t>Créd. Rec. por Servicios No Pers.</t>
  </si>
  <si>
    <t>Sueldos</t>
  </si>
  <si>
    <t>Personal Contingente</t>
  </si>
  <si>
    <t>Personal Transitorio</t>
  </si>
  <si>
    <t>Gastos de Representación Fijos</t>
  </si>
  <si>
    <t>Transporte de Personas y Bienes</t>
  </si>
  <si>
    <t>Servicios Cormeciales y Financieros</t>
  </si>
  <si>
    <t>Productos Químicos y Conexos</t>
  </si>
  <si>
    <t>Materiales para Construcción y Mant.</t>
  </si>
  <si>
    <t>Cr. Rec. por Materiales y  Suministros</t>
  </si>
  <si>
    <t>Maquinaria y  Equipo de Producción</t>
  </si>
  <si>
    <t>Maquinaria y Equipo de Transporte</t>
  </si>
  <si>
    <t>Equipo Médico, de Laboratorio y Sanitario</t>
  </si>
  <si>
    <t>Cr. Rec. por Maquinaria  y Equipo</t>
  </si>
  <si>
    <t>Cr. Rec. por Inversiones Financieras</t>
  </si>
  <si>
    <t>Cred. Rec. por Transferencias Corrientes</t>
  </si>
  <si>
    <t>Personal Fijo</t>
  </si>
  <si>
    <t>TRANSFERENCIAS CORRIENTES</t>
  </si>
  <si>
    <t xml:space="preserve">CUADRO A-6. EJECUCION PRESUPUESTARIA  DE FUNCIONAMIENTO </t>
  </si>
  <si>
    <r>
      <t xml:space="preserve">        </t>
    </r>
    <r>
      <rPr>
        <b/>
        <sz val="9"/>
        <color theme="4" tint="-0.499984740745262"/>
        <rFont val="Arial"/>
        <family val="2"/>
      </rPr>
      <t>TOTAL</t>
    </r>
  </si>
  <si>
    <r>
      <t xml:space="preserve"> </t>
    </r>
    <r>
      <rPr>
        <sz val="8"/>
        <color theme="4" tint="-0.499984740745262"/>
        <rFont val="Arial"/>
        <family val="2"/>
      </rPr>
      <t>XIII Mes</t>
    </r>
  </si>
  <si>
    <r>
      <t xml:space="preserve"> </t>
    </r>
    <r>
      <rPr>
        <sz val="8"/>
        <color theme="4" tint="-0.499984740745262"/>
        <rFont val="Arial TUR"/>
        <family val="2"/>
      </rPr>
      <t>Contribución a la Seguridad Social</t>
    </r>
  </si>
  <si>
    <r>
      <t xml:space="preserve"> </t>
    </r>
    <r>
      <rPr>
        <sz val="8"/>
        <color theme="4" tint="-0.499984740745262"/>
        <rFont val="Arial"/>
        <family val="2"/>
      </rPr>
      <t>Gratificaciones, Incentiv. y Otros Ser. Per.</t>
    </r>
  </si>
  <si>
    <r>
      <t xml:space="preserve"> </t>
    </r>
    <r>
      <rPr>
        <sz val="8"/>
        <color theme="4" tint="-0.499984740745262"/>
        <rFont val="Arial TUR"/>
        <family val="2"/>
      </rPr>
      <t>Créd. Rec. por Serv. Personales</t>
    </r>
  </si>
  <si>
    <t xml:space="preserve">MODIFICADO </t>
  </si>
  <si>
    <t>ASIGNADO</t>
  </si>
  <si>
    <t>COMPROMISO</t>
  </si>
  <si>
    <t>PAGADO</t>
  </si>
  <si>
    <t>SALDO</t>
  </si>
  <si>
    <t>A LA FECHA</t>
  </si>
  <si>
    <t>EJEC./ASIG</t>
  </si>
  <si>
    <t>P R E S U P U E S T O</t>
  </si>
  <si>
    <t xml:space="preserve"> NIVEL DE CUENTA :AL 30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</si>
</sst>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;[Red]#,##0"/>
    <numFmt numFmtId="166" formatCode="0.00_)"/>
  </numFmts>
  <fonts count="20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rgb="FF0000CC"/>
      <name val="Arial"/>
      <family val="2"/>
    </font>
    <font>
      <sz val="10"/>
      <color rgb="FF0000CC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4" tint="-0.499984740745262"/>
      <name val="Georgia"/>
      <family val="1"/>
    </font>
    <font>
      <b/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"/>
      <family val="2"/>
    </font>
    <font>
      <b/>
      <sz val="9"/>
      <color theme="4" tint="-0.499984740745262"/>
      <name val="Arial Unicode MS"/>
      <family val="2"/>
    </font>
    <font>
      <sz val="8"/>
      <color theme="4" tint="-0.499984740745262"/>
      <name val="Arial Unicode MS"/>
      <family val="2"/>
    </font>
    <font>
      <sz val="8"/>
      <color theme="4" tint="-0.499984740745262"/>
      <name val="Arial TUR"/>
      <family val="2"/>
    </font>
    <font>
      <b/>
      <sz val="8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3" fontId="0" fillId="0" borderId="0" xfId="0" applyNumberFormat="1" applyFill="1"/>
    <xf numFmtId="4" fontId="1" fillId="0" borderId="0" xfId="0" applyNumberFormat="1" applyFont="1" applyFill="1"/>
    <xf numFmtId="4" fontId="0" fillId="0" borderId="0" xfId="0" applyNumberFormat="1" applyFill="1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4" fontId="6" fillId="0" borderId="0" xfId="0" applyNumberFormat="1" applyFont="1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Fill="1"/>
    <xf numFmtId="3" fontId="7" fillId="0" borderId="0" xfId="0" applyNumberFormat="1" applyFont="1"/>
    <xf numFmtId="4" fontId="7" fillId="0" borderId="0" xfId="0" applyNumberFormat="1" applyFont="1"/>
    <xf numFmtId="0" fontId="8" fillId="0" borderId="0" xfId="0" applyFont="1" applyFill="1"/>
    <xf numFmtId="0" fontId="7" fillId="0" borderId="0" xfId="0" applyFont="1"/>
    <xf numFmtId="3" fontId="9" fillId="0" borderId="3" xfId="0" applyNumberFormat="1" applyFont="1" applyBorder="1" applyAlignment="1">
      <alignment horizontal="right" vertical="center"/>
    </xf>
    <xf numFmtId="38" fontId="7" fillId="0" borderId="3" xfId="0" applyNumberFormat="1" applyFont="1" applyFill="1" applyBorder="1" applyAlignment="1" applyProtection="1">
      <alignment horizontal="right"/>
    </xf>
    <xf numFmtId="3" fontId="9" fillId="0" borderId="3" xfId="0" applyNumberFormat="1" applyFont="1" applyFill="1" applyBorder="1" applyAlignment="1">
      <alignment horizontal="right" vertical="center"/>
    </xf>
    <xf numFmtId="0" fontId="0" fillId="0" borderId="0" xfId="0" applyFill="1"/>
    <xf numFmtId="38" fontId="9" fillId="0" borderId="3" xfId="0" applyNumberFormat="1" applyFont="1" applyFill="1" applyBorder="1" applyAlignment="1" applyProtection="1">
      <alignment horizontal="right"/>
    </xf>
    <xf numFmtId="14" fontId="8" fillId="0" borderId="0" xfId="0" applyNumberFormat="1" applyFont="1" applyBorder="1" applyAlignment="1">
      <alignment horizontal="right"/>
    </xf>
    <xf numFmtId="4" fontId="10" fillId="0" borderId="0" xfId="0" applyNumberFormat="1" applyFont="1"/>
    <xf numFmtId="0" fontId="8" fillId="0" borderId="0" xfId="0" applyFont="1"/>
    <xf numFmtId="3" fontId="0" fillId="0" borderId="0" xfId="0" applyNumberFormat="1" applyBorder="1"/>
    <xf numFmtId="3" fontId="3" fillId="0" borderId="0" xfId="0" applyNumberFormat="1" applyFont="1" applyBorder="1"/>
    <xf numFmtId="0" fontId="4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Border="1"/>
    <xf numFmtId="3" fontId="1" fillId="0" borderId="0" xfId="0" applyNumberFormat="1" applyFont="1" applyBorder="1"/>
    <xf numFmtId="0" fontId="1" fillId="0" borderId="0" xfId="0" applyFont="1" applyBorder="1"/>
    <xf numFmtId="3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3" fontId="14" fillId="2" borderId="3" xfId="0" applyNumberFormat="1" applyFont="1" applyFill="1" applyBorder="1" applyAlignment="1">
      <alignment horizontal="right" vertical="center"/>
    </xf>
    <xf numFmtId="0" fontId="13" fillId="0" borderId="0" xfId="0" applyFont="1" applyBorder="1"/>
    <xf numFmtId="3" fontId="14" fillId="2" borderId="9" xfId="0" applyNumberFormat="1" applyFont="1" applyFill="1" applyBorder="1" applyAlignment="1">
      <alignment horizontal="right" vertical="center"/>
    </xf>
    <xf numFmtId="3" fontId="14" fillId="2" borderId="2" xfId="0" applyNumberFormat="1" applyFont="1" applyFill="1" applyBorder="1" applyAlignment="1">
      <alignment horizontal="right" vertical="center"/>
    </xf>
    <xf numFmtId="3" fontId="14" fillId="2" borderId="6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/>
    </xf>
    <xf numFmtId="38" fontId="15" fillId="2" borderId="3" xfId="0" applyNumberFormat="1" applyFont="1" applyFill="1" applyBorder="1" applyAlignment="1" applyProtection="1">
      <alignment horizontal="right"/>
    </xf>
    <xf numFmtId="38" fontId="15" fillId="2" borderId="9" xfId="0" applyNumberFormat="1" applyFont="1" applyFill="1" applyBorder="1" applyAlignment="1" applyProtection="1">
      <alignment horizontal="right"/>
    </xf>
    <xf numFmtId="38" fontId="15" fillId="2" borderId="2" xfId="0" applyNumberFormat="1" applyFont="1" applyFill="1" applyBorder="1" applyAlignment="1" applyProtection="1">
      <alignment horizontal="right"/>
    </xf>
    <xf numFmtId="38" fontId="15" fillId="2" borderId="6" xfId="0" applyNumberFormat="1" applyFont="1" applyFill="1" applyBorder="1" applyAlignment="1" applyProtection="1"/>
    <xf numFmtId="38" fontId="15" fillId="2" borderId="6" xfId="0" applyNumberFormat="1" applyFont="1" applyFill="1" applyBorder="1" applyAlignment="1" applyProtection="1">
      <alignment horizontal="right"/>
    </xf>
    <xf numFmtId="3" fontId="15" fillId="2" borderId="3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 applyProtection="1">
      <alignment horizontal="left"/>
    </xf>
    <xf numFmtId="166" fontId="13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Border="1"/>
    <xf numFmtId="3" fontId="15" fillId="2" borderId="2" xfId="0" applyNumberFormat="1" applyFont="1" applyFill="1" applyBorder="1" applyAlignment="1">
      <alignment horizontal="right" vertical="center"/>
    </xf>
    <xf numFmtId="3" fontId="15" fillId="2" borderId="6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horizontal="right" vertical="center"/>
    </xf>
    <xf numFmtId="3" fontId="15" fillId="2" borderId="3" xfId="0" applyNumberFormat="1" applyFont="1" applyFill="1" applyBorder="1" applyProtection="1"/>
    <xf numFmtId="0" fontId="19" fillId="0" borderId="0" xfId="0" applyFont="1" applyBorder="1" applyAlignment="1">
      <alignment vertical="center"/>
    </xf>
    <xf numFmtId="38" fontId="14" fillId="2" borderId="9" xfId="0" applyNumberFormat="1" applyFont="1" applyFill="1" applyBorder="1" applyAlignment="1" applyProtection="1">
      <alignment horizontal="right"/>
    </xf>
    <xf numFmtId="3" fontId="15" fillId="2" borderId="3" xfId="0" applyNumberFormat="1" applyFont="1" applyFill="1" applyBorder="1" applyAlignment="1" applyProtection="1">
      <alignment horizontal="right"/>
    </xf>
    <xf numFmtId="49" fontId="13" fillId="0" borderId="0" xfId="0" applyNumberFormat="1" applyFont="1" applyFill="1" applyBorder="1"/>
    <xf numFmtId="165" fontId="15" fillId="2" borderId="3" xfId="0" applyNumberFormat="1" applyFont="1" applyFill="1" applyBorder="1" applyAlignment="1" applyProtection="1">
      <alignment horizontal="right"/>
    </xf>
    <xf numFmtId="165" fontId="15" fillId="2" borderId="2" xfId="0" applyNumberFormat="1" applyFont="1" applyFill="1" applyBorder="1" applyAlignment="1" applyProtection="1">
      <alignment horizontal="right"/>
    </xf>
    <xf numFmtId="165" fontId="15" fillId="2" borderId="6" xfId="0" applyNumberFormat="1" applyFont="1" applyFill="1" applyBorder="1" applyAlignment="1" applyProtection="1">
      <alignment horizontal="right"/>
    </xf>
    <xf numFmtId="0" fontId="14" fillId="0" borderId="0" xfId="0" applyFont="1" applyBorder="1" applyAlignment="1">
      <alignment vertical="center"/>
    </xf>
    <xf numFmtId="3" fontId="15" fillId="2" borderId="3" xfId="0" applyNumberFormat="1" applyFont="1" applyFill="1" applyBorder="1" applyAlignment="1" applyProtection="1"/>
    <xf numFmtId="0" fontId="14" fillId="0" borderId="0" xfId="0" applyFont="1" applyFill="1" applyBorder="1" applyAlignment="1">
      <alignment vertical="center"/>
    </xf>
    <xf numFmtId="3" fontId="15" fillId="2" borderId="0" xfId="0" applyNumberFormat="1" applyFont="1" applyFill="1" applyBorder="1" applyAlignment="1">
      <alignment horizontal="right" vertical="center"/>
    </xf>
    <xf numFmtId="49" fontId="13" fillId="0" borderId="1" xfId="0" applyNumberFormat="1" applyFont="1" applyBorder="1"/>
    <xf numFmtId="3" fontId="13" fillId="0" borderId="4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horizontal="right" vertical="center"/>
    </xf>
    <xf numFmtId="3" fontId="13" fillId="0" borderId="8" xfId="0" applyNumberFormat="1" applyFont="1" applyFill="1" applyBorder="1" applyAlignment="1">
      <alignment horizontal="right" vertical="center"/>
    </xf>
    <xf numFmtId="3" fontId="13" fillId="0" borderId="7" xfId="0" applyNumberFormat="1" applyFont="1" applyFill="1" applyBorder="1" applyAlignment="1">
      <alignment horizontal="right" vertical="center"/>
    </xf>
    <xf numFmtId="3" fontId="15" fillId="0" borderId="4" xfId="0" applyNumberFormat="1" applyFont="1" applyBorder="1" applyAlignment="1">
      <alignment horizontal="right" vertical="center"/>
    </xf>
    <xf numFmtId="164" fontId="15" fillId="0" borderId="4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3" fillId="2" borderId="15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/>
    </xf>
    <xf numFmtId="3" fontId="15" fillId="2" borderId="3" xfId="0" applyNumberFormat="1" applyFont="1" applyFill="1" applyBorder="1" applyAlignment="1">
      <alignment horizontal="center" vertical="center"/>
    </xf>
    <xf numFmtId="0" fontId="13" fillId="3" borderId="11" xfId="0" applyFont="1" applyFill="1" applyBorder="1"/>
    <xf numFmtId="0" fontId="14" fillId="3" borderId="0" xfId="0" applyFont="1" applyFill="1" applyBorder="1" applyAlignment="1"/>
    <xf numFmtId="0" fontId="15" fillId="3" borderId="0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3" fillId="3" borderId="19" xfId="0" applyFont="1" applyFill="1" applyBorder="1"/>
    <xf numFmtId="0" fontId="14" fillId="3" borderId="17" xfId="0" applyFont="1" applyFill="1" applyBorder="1" applyAlignment="1">
      <alignment horizontal="center"/>
    </xf>
    <xf numFmtId="0" fontId="14" fillId="3" borderId="11" xfId="0" applyFont="1" applyFill="1" applyBorder="1" applyAlignment="1"/>
    <xf numFmtId="0" fontId="15" fillId="3" borderId="11" xfId="0" applyFont="1" applyFill="1" applyBorder="1" applyAlignment="1">
      <alignment horizontal="center"/>
    </xf>
    <xf numFmtId="3" fontId="14" fillId="3" borderId="11" xfId="0" applyNumberFormat="1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3" fillId="3" borderId="14" xfId="0" applyFont="1" applyFill="1" applyBorder="1"/>
    <xf numFmtId="0" fontId="14" fillId="3" borderId="12" xfId="0" applyFont="1" applyFill="1" applyBorder="1" applyAlignment="1"/>
    <xf numFmtId="0" fontId="15" fillId="3" borderId="12" xfId="0" applyFont="1" applyFill="1" applyBorder="1" applyAlignment="1">
      <alignment horizontal="center"/>
    </xf>
    <xf numFmtId="1" fontId="14" fillId="3" borderId="12" xfId="0" applyNumberFormat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4" fillId="3" borderId="14" xfId="0" applyNumberFormat="1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3" fontId="14" fillId="3" borderId="18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showGridLines="0" showZeros="0" tabSelected="1" zoomScaleNormal="100" zoomScaleSheetLayoutView="100" workbookViewId="0">
      <selection activeCell="P18" sqref="P18"/>
    </sheetView>
  </sheetViews>
  <sheetFormatPr baseColWidth="10" defaultColWidth="11" defaultRowHeight="12.75"/>
  <cols>
    <col min="1" max="1" width="3.28515625" style="3" customWidth="1"/>
    <col min="2" max="2" width="26.7109375" style="8" customWidth="1"/>
    <col min="3" max="3" width="14.28515625" style="8" hidden="1" customWidth="1"/>
    <col min="4" max="4" width="10.5703125" style="10" hidden="1" customWidth="1"/>
    <col min="5" max="5" width="13.7109375" style="10" hidden="1" customWidth="1"/>
    <col min="6" max="6" width="14" style="10" hidden="1" customWidth="1"/>
    <col min="7" max="7" width="12.85546875" style="10" customWidth="1"/>
    <col min="8" max="8" width="12.7109375" style="10" hidden="1" customWidth="1"/>
    <col min="9" max="9" width="12.7109375" style="10" customWidth="1"/>
    <col min="10" max="10" width="12.85546875" style="10" customWidth="1"/>
    <col min="11" max="11" width="11.7109375" style="24" customWidth="1"/>
    <col min="12" max="12" width="11.42578125" style="8" customWidth="1"/>
    <col min="13" max="13" width="9.7109375" style="8" customWidth="1"/>
    <col min="14" max="14" width="13.28515625" style="1" bestFit="1" customWidth="1"/>
    <col min="15" max="15" width="13.28515625" customWidth="1"/>
    <col min="19" max="19" width="29.42578125" customWidth="1"/>
    <col min="20" max="20" width="7.5703125" customWidth="1"/>
  </cols>
  <sheetData>
    <row r="1" spans="1:19" ht="15.95" customHeight="1">
      <c r="A1" s="101" t="s">
        <v>107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9" ht="15" customHeight="1">
      <c r="A2" s="101" t="s">
        <v>121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28"/>
      <c r="O2" s="28"/>
    </row>
    <row r="3" spans="1:19" ht="5.2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9" ht="12.75" customHeight="1">
      <c r="A4" s="86"/>
      <c r="B4" s="87"/>
      <c r="C4" s="87"/>
      <c r="D4" s="88"/>
      <c r="E4" s="88"/>
      <c r="F4" s="88"/>
      <c r="G4" s="102" t="s">
        <v>120</v>
      </c>
      <c r="H4" s="103"/>
      <c r="I4" s="103"/>
      <c r="J4" s="103"/>
      <c r="K4" s="104"/>
      <c r="L4" s="88"/>
      <c r="M4" s="89"/>
    </row>
    <row r="5" spans="1:19" ht="14.25" customHeight="1">
      <c r="A5" s="90"/>
      <c r="B5" s="91" t="s">
        <v>1</v>
      </c>
      <c r="C5" s="92"/>
      <c r="D5" s="93"/>
      <c r="E5" s="93"/>
      <c r="F5" s="93"/>
      <c r="G5" s="94" t="s">
        <v>113</v>
      </c>
      <c r="H5" s="95"/>
      <c r="I5" s="95" t="s">
        <v>114</v>
      </c>
      <c r="J5" s="95" t="s">
        <v>115</v>
      </c>
      <c r="K5" s="95" t="s">
        <v>116</v>
      </c>
      <c r="L5" s="95" t="s">
        <v>117</v>
      </c>
      <c r="M5" s="95" t="s">
        <v>119</v>
      </c>
    </row>
    <row r="6" spans="1:19" ht="10.5" customHeight="1">
      <c r="A6" s="96"/>
      <c r="B6" s="97"/>
      <c r="C6" s="97"/>
      <c r="D6" s="98"/>
      <c r="E6" s="98"/>
      <c r="F6" s="98"/>
      <c r="G6" s="99">
        <v>2020</v>
      </c>
      <c r="H6" s="100"/>
      <c r="I6" s="100"/>
      <c r="J6" s="100"/>
      <c r="K6" s="100"/>
      <c r="L6" s="100" t="s">
        <v>118</v>
      </c>
      <c r="M6" s="100"/>
    </row>
    <row r="7" spans="1:19" ht="12.6" customHeight="1">
      <c r="A7" s="73"/>
      <c r="B7" s="74" t="s">
        <v>108</v>
      </c>
      <c r="C7" s="38">
        <f>SUM(C9+C21+C33+C45+C56+C60+C68)</f>
        <v>90133753</v>
      </c>
      <c r="D7" s="38">
        <f>SUM(D9+D21+D33+D45+D56+D60+D68)</f>
        <v>105161000</v>
      </c>
      <c r="E7" s="38">
        <f>SUM(E9+E21+E33+E45+E56+E60+E68)</f>
        <v>0</v>
      </c>
      <c r="F7" s="38">
        <f>SUM(F9+F21+F33+F45+F56+F60+F68)</f>
        <v>-4213923</v>
      </c>
      <c r="G7" s="37">
        <f>+G9+G21+G33+G45+G56+G60</f>
        <v>100947077</v>
      </c>
      <c r="H7" s="38">
        <f t="shared" ref="H7:J7" si="0">SUM(H9+H21+H33+H45+H56+H60+H68)</f>
        <v>100947078</v>
      </c>
      <c r="I7" s="39">
        <f t="shared" ref="I7" si="1">SUM(I9+I21+I33+I45+I56+I60+I68)</f>
        <v>67150151.710000008</v>
      </c>
      <c r="J7" s="39">
        <f t="shared" si="0"/>
        <v>55561520.600000016</v>
      </c>
      <c r="K7" s="35">
        <f>SUM(K9+K21+K33+K45+K56+K60+K68)</f>
        <v>52842932.660000004</v>
      </c>
      <c r="L7" s="35">
        <f t="shared" ref="L7:L9" si="2">+I7-J7</f>
        <v>11588631.109999992</v>
      </c>
      <c r="M7" s="83">
        <f>+J7*100/I7</f>
        <v>82.742211573776373</v>
      </c>
      <c r="N7" s="1" t="s">
        <v>0</v>
      </c>
      <c r="P7" s="31"/>
      <c r="Q7" s="32"/>
      <c r="R7" s="33"/>
      <c r="S7" s="30"/>
    </row>
    <row r="8" spans="1:19" ht="5.65" customHeight="1">
      <c r="A8" s="36"/>
      <c r="B8" s="75"/>
      <c r="C8" s="35"/>
      <c r="D8" s="35"/>
      <c r="E8" s="35"/>
      <c r="F8" s="35"/>
      <c r="G8" s="37"/>
      <c r="H8" s="38"/>
      <c r="I8" s="39"/>
      <c r="J8" s="39"/>
      <c r="K8" s="35"/>
      <c r="L8" s="35">
        <f t="shared" si="2"/>
        <v>0</v>
      </c>
      <c r="M8" s="84"/>
      <c r="P8" s="31"/>
      <c r="Q8" s="32"/>
      <c r="R8" s="34"/>
      <c r="S8" s="30"/>
    </row>
    <row r="9" spans="1:19" ht="12" customHeight="1">
      <c r="A9" s="40">
        <v>0</v>
      </c>
      <c r="B9" s="75" t="s">
        <v>56</v>
      </c>
      <c r="C9" s="35">
        <f>SUM(C11:C19)</f>
        <v>79426227</v>
      </c>
      <c r="D9" s="35">
        <f>SUM(D11:D19)</f>
        <v>95133492</v>
      </c>
      <c r="E9" s="35">
        <f>SUM(E11:E19)</f>
        <v>-1183876</v>
      </c>
      <c r="F9" s="35">
        <f>SUM(F11:F19)</f>
        <v>-600000</v>
      </c>
      <c r="G9" s="37">
        <f>SUM(G11:G19)</f>
        <v>92376287</v>
      </c>
      <c r="H9" s="38">
        <f t="shared" ref="H9:J9" si="3">SUM(H11:H19)</f>
        <v>93399616</v>
      </c>
      <c r="I9" s="39">
        <f t="shared" ref="I9" si="4">SUM(I11:I19)</f>
        <v>60188356</v>
      </c>
      <c r="J9" s="39">
        <f t="shared" si="3"/>
        <v>52533521.74000001</v>
      </c>
      <c r="K9" s="35">
        <f>SUM(K10:K19)</f>
        <v>51462879.820000008</v>
      </c>
      <c r="L9" s="35">
        <f t="shared" si="2"/>
        <v>7654834.2599999905</v>
      </c>
      <c r="M9" s="83">
        <f t="shared" ref="M9:M66" si="5">+J9*100/I9</f>
        <v>87.281868506260594</v>
      </c>
      <c r="O9" t="s">
        <v>0</v>
      </c>
      <c r="P9" s="31"/>
      <c r="Q9" s="32"/>
      <c r="R9" s="34"/>
      <c r="S9" s="30"/>
    </row>
    <row r="10" spans="1:19" ht="12" customHeight="1">
      <c r="A10" s="36" t="s">
        <v>3</v>
      </c>
      <c r="B10" s="76" t="s">
        <v>90</v>
      </c>
      <c r="C10" s="35"/>
      <c r="D10" s="35"/>
      <c r="E10" s="35"/>
      <c r="F10" s="35" t="s">
        <v>0</v>
      </c>
      <c r="G10" s="37"/>
      <c r="H10" s="38"/>
      <c r="I10" s="39"/>
      <c r="J10" s="39"/>
      <c r="K10" s="35"/>
      <c r="L10" s="35"/>
      <c r="M10" s="83" t="s">
        <v>0</v>
      </c>
      <c r="P10" s="31"/>
      <c r="Q10" s="32"/>
      <c r="R10" s="30"/>
      <c r="S10" s="30"/>
    </row>
    <row r="11" spans="1:19" s="11" customFormat="1" ht="12" customHeight="1">
      <c r="A11" s="36" t="s">
        <v>4</v>
      </c>
      <c r="B11" s="77" t="s">
        <v>105</v>
      </c>
      <c r="C11" s="41">
        <v>52479653</v>
      </c>
      <c r="D11" s="41">
        <v>58835027</v>
      </c>
      <c r="E11" s="41">
        <f>-345000</f>
        <v>-345000</v>
      </c>
      <c r="F11" s="41">
        <v>-600000</v>
      </c>
      <c r="G11" s="42">
        <v>57097599</v>
      </c>
      <c r="H11" s="43">
        <v>57890027</v>
      </c>
      <c r="I11" s="44">
        <v>37338340</v>
      </c>
      <c r="J11" s="45">
        <v>34608683</v>
      </c>
      <c r="K11" s="46">
        <v>34608682.770000003</v>
      </c>
      <c r="L11" s="46">
        <f>+I11-J11</f>
        <v>2729657</v>
      </c>
      <c r="M11" s="85">
        <f t="shared" si="5"/>
        <v>92.689399153792053</v>
      </c>
      <c r="N11" s="12"/>
      <c r="P11" s="32"/>
      <c r="Q11" s="32"/>
      <c r="R11" s="31"/>
      <c r="S11" s="32"/>
    </row>
    <row r="12" spans="1:19" s="11" customFormat="1" ht="12" customHeight="1">
      <c r="A12" s="36" t="s">
        <v>5</v>
      </c>
      <c r="B12" s="77" t="s">
        <v>92</v>
      </c>
      <c r="C12" s="41">
        <v>1393258</v>
      </c>
      <c r="D12" s="41">
        <v>2965504</v>
      </c>
      <c r="E12" s="41">
        <v>0</v>
      </c>
      <c r="F12" s="41">
        <v>0</v>
      </c>
      <c r="G12" s="42">
        <v>2795604</v>
      </c>
      <c r="H12" s="43">
        <v>2965504</v>
      </c>
      <c r="I12" s="44">
        <v>1725180</v>
      </c>
      <c r="J12" s="45">
        <v>1366086.77</v>
      </c>
      <c r="K12" s="46">
        <v>1366086.77</v>
      </c>
      <c r="L12" s="46">
        <f t="shared" ref="L12:L69" si="6">+I12-J12</f>
        <v>359093.23</v>
      </c>
      <c r="M12" s="85">
        <f t="shared" si="5"/>
        <v>79.18517314135336</v>
      </c>
      <c r="N12" s="12"/>
      <c r="P12" s="32"/>
      <c r="Q12" s="32"/>
      <c r="R12" s="32"/>
      <c r="S12" s="32"/>
    </row>
    <row r="13" spans="1:19" s="11" customFormat="1" ht="12" customHeight="1">
      <c r="A13" s="36" t="s">
        <v>6</v>
      </c>
      <c r="B13" s="77" t="s">
        <v>91</v>
      </c>
      <c r="C13" s="41">
        <v>5813619</v>
      </c>
      <c r="D13" s="41">
        <v>6011832</v>
      </c>
      <c r="E13" s="41">
        <v>0</v>
      </c>
      <c r="F13" s="41">
        <v>0</v>
      </c>
      <c r="G13" s="42">
        <v>6011832</v>
      </c>
      <c r="H13" s="43">
        <v>6011832</v>
      </c>
      <c r="I13" s="44">
        <v>4342884</v>
      </c>
      <c r="J13" s="45">
        <v>2546087.38</v>
      </c>
      <c r="K13" s="46">
        <v>2546087</v>
      </c>
      <c r="L13" s="46">
        <f t="shared" si="6"/>
        <v>1796796.62</v>
      </c>
      <c r="M13" s="85">
        <f t="shared" si="5"/>
        <v>58.626649479930848</v>
      </c>
      <c r="N13" s="12"/>
      <c r="P13" s="32"/>
      <c r="Q13" s="32"/>
      <c r="R13" s="32"/>
      <c r="S13" s="32"/>
    </row>
    <row r="14" spans="1:19" s="11" customFormat="1" ht="12" customHeight="1">
      <c r="A14" s="47" t="s">
        <v>2</v>
      </c>
      <c r="B14" s="77" t="s">
        <v>57</v>
      </c>
      <c r="C14" s="41">
        <v>7308125</v>
      </c>
      <c r="D14" s="41">
        <v>12371696</v>
      </c>
      <c r="E14" s="41">
        <f>-49500-843376-50000</f>
        <v>-942876</v>
      </c>
      <c r="F14" s="41">
        <v>0</v>
      </c>
      <c r="G14" s="42">
        <v>11143819</v>
      </c>
      <c r="H14" s="43">
        <v>11478820</v>
      </c>
      <c r="I14" s="44">
        <v>6776014</v>
      </c>
      <c r="J14" s="45">
        <v>5963765.4800000004</v>
      </c>
      <c r="K14" s="46">
        <v>5963765</v>
      </c>
      <c r="L14" s="46">
        <f t="shared" si="6"/>
        <v>812248.51999999955</v>
      </c>
      <c r="M14" s="85">
        <f t="shared" si="5"/>
        <v>88.012886041852923</v>
      </c>
      <c r="N14" s="12"/>
    </row>
    <row r="15" spans="1:19" s="11" customFormat="1" ht="12" customHeight="1">
      <c r="A15" s="48" t="s">
        <v>7</v>
      </c>
      <c r="B15" s="78" t="s">
        <v>93</v>
      </c>
      <c r="C15" s="41">
        <v>202806</v>
      </c>
      <c r="D15" s="41">
        <v>218400</v>
      </c>
      <c r="E15" s="41">
        <v>0</v>
      </c>
      <c r="F15" s="41">
        <v>0</v>
      </c>
      <c r="G15" s="42">
        <v>218400</v>
      </c>
      <c r="H15" s="43">
        <v>218400</v>
      </c>
      <c r="I15" s="44">
        <v>145600</v>
      </c>
      <c r="J15" s="45">
        <v>140196.91</v>
      </c>
      <c r="K15" s="46">
        <v>140196.91</v>
      </c>
      <c r="L15" s="46">
        <f t="shared" si="6"/>
        <v>5403.0899999999965</v>
      </c>
      <c r="M15" s="85">
        <f t="shared" si="5"/>
        <v>96.289086538461532</v>
      </c>
      <c r="N15" s="13"/>
      <c r="O15" s="12"/>
      <c r="P15" s="12"/>
    </row>
    <row r="16" spans="1:19" s="11" customFormat="1" ht="12" customHeight="1">
      <c r="A16" s="49" t="s">
        <v>8</v>
      </c>
      <c r="B16" s="76" t="s">
        <v>109</v>
      </c>
      <c r="C16" s="41">
        <v>1594714</v>
      </c>
      <c r="D16" s="41">
        <v>2169344</v>
      </c>
      <c r="E16" s="41">
        <v>0</v>
      </c>
      <c r="F16" s="41">
        <v>0</v>
      </c>
      <c r="G16" s="42">
        <v>1949344</v>
      </c>
      <c r="H16" s="43">
        <v>2169344</v>
      </c>
      <c r="I16" s="44">
        <v>1226233</v>
      </c>
      <c r="J16" s="45">
        <v>1042747.2</v>
      </c>
      <c r="K16" s="46">
        <v>1042747</v>
      </c>
      <c r="L16" s="46">
        <f t="shared" si="6"/>
        <v>183485.80000000005</v>
      </c>
      <c r="M16" s="85">
        <f t="shared" si="5"/>
        <v>85.036628438477848</v>
      </c>
      <c r="N16" s="13"/>
      <c r="O16" s="12"/>
      <c r="P16" s="12" t="s">
        <v>0</v>
      </c>
      <c r="S16" s="29"/>
    </row>
    <row r="17" spans="1:19" s="11" customFormat="1" ht="12" customHeight="1">
      <c r="A17" s="49" t="s">
        <v>9</v>
      </c>
      <c r="B17" s="76" t="s">
        <v>110</v>
      </c>
      <c r="C17" s="41">
        <v>10029916</v>
      </c>
      <c r="D17" s="41">
        <v>12123618</v>
      </c>
      <c r="E17" s="41">
        <v>0</v>
      </c>
      <c r="F17" s="41">
        <v>0</v>
      </c>
      <c r="G17" s="42">
        <v>12123618</v>
      </c>
      <c r="H17" s="43">
        <v>12123618</v>
      </c>
      <c r="I17" s="44">
        <v>8096355</v>
      </c>
      <c r="J17" s="45">
        <v>6756179</v>
      </c>
      <c r="K17" s="46">
        <v>5686124.7000000002</v>
      </c>
      <c r="L17" s="46">
        <f t="shared" si="6"/>
        <v>1340176</v>
      </c>
      <c r="M17" s="85">
        <f t="shared" si="5"/>
        <v>83.447168509780013</v>
      </c>
      <c r="N17" s="13"/>
      <c r="O17" s="12"/>
      <c r="P17" s="12"/>
    </row>
    <row r="18" spans="1:19" s="11" customFormat="1" ht="12" customHeight="1">
      <c r="A18" s="49" t="s">
        <v>10</v>
      </c>
      <c r="B18" s="76" t="s">
        <v>111</v>
      </c>
      <c r="C18" s="46">
        <v>557250</v>
      </c>
      <c r="D18" s="46">
        <v>438071</v>
      </c>
      <c r="E18" s="46">
        <f>-155000+155000</f>
        <v>0</v>
      </c>
      <c r="F18" s="46">
        <v>0</v>
      </c>
      <c r="G18" s="42">
        <v>835071</v>
      </c>
      <c r="H18" s="50">
        <v>438071</v>
      </c>
      <c r="I18" s="51">
        <v>336750</v>
      </c>
      <c r="J18" s="52"/>
      <c r="K18" s="53"/>
      <c r="L18" s="46">
        <f t="shared" si="6"/>
        <v>336750</v>
      </c>
      <c r="M18" s="85">
        <f t="shared" si="5"/>
        <v>0</v>
      </c>
      <c r="N18" s="13"/>
      <c r="O18" s="12"/>
      <c r="P18" s="12"/>
    </row>
    <row r="19" spans="1:19" s="11" customFormat="1" ht="12" customHeight="1">
      <c r="A19" s="49" t="s">
        <v>11</v>
      </c>
      <c r="B19" s="76" t="s">
        <v>112</v>
      </c>
      <c r="C19" s="46">
        <v>46886</v>
      </c>
      <c r="D19" s="46"/>
      <c r="E19" s="46">
        <f>70000+2000+10000+1000+21000</f>
        <v>104000</v>
      </c>
      <c r="F19" s="46">
        <v>0</v>
      </c>
      <c r="G19" s="42">
        <v>201000</v>
      </c>
      <c r="H19" s="50">
        <v>104000</v>
      </c>
      <c r="I19" s="51">
        <v>201000</v>
      </c>
      <c r="J19" s="52">
        <v>109776</v>
      </c>
      <c r="K19" s="46">
        <v>109189.67</v>
      </c>
      <c r="L19" s="46">
        <f t="shared" si="6"/>
        <v>91224</v>
      </c>
      <c r="M19" s="85">
        <f t="shared" si="5"/>
        <v>54.614925373134326</v>
      </c>
      <c r="N19" s="13"/>
      <c r="O19" s="12"/>
      <c r="P19" s="12" t="s">
        <v>0</v>
      </c>
    </row>
    <row r="20" spans="1:19" ht="5.45" customHeight="1">
      <c r="A20" s="49"/>
      <c r="B20" s="79" t="s">
        <v>0</v>
      </c>
      <c r="C20" s="46"/>
      <c r="D20" s="46"/>
      <c r="E20" s="46"/>
      <c r="F20" s="46"/>
      <c r="G20" s="42">
        <f t="shared" ref="G20:G69" si="7">SUM(D20:F20)</f>
        <v>0</v>
      </c>
      <c r="H20" s="50"/>
      <c r="I20" s="52"/>
      <c r="J20" s="52"/>
      <c r="K20" s="46"/>
      <c r="L20" s="46">
        <f t="shared" si="6"/>
        <v>0</v>
      </c>
      <c r="M20" s="83" t="s">
        <v>0</v>
      </c>
      <c r="N20" s="4"/>
    </row>
    <row r="21" spans="1:19" ht="11.45" customHeight="1">
      <c r="A21" s="54" t="s">
        <v>12</v>
      </c>
      <c r="B21" s="80" t="s">
        <v>62</v>
      </c>
      <c r="C21" s="35">
        <f t="shared" ref="C21:J21" si="8">SUM(C22:C31)</f>
        <v>4809075</v>
      </c>
      <c r="D21" s="35">
        <f t="shared" si="8"/>
        <v>5941173</v>
      </c>
      <c r="E21" s="35">
        <f t="shared" si="8"/>
        <v>352400</v>
      </c>
      <c r="F21" s="35">
        <f t="shared" si="8"/>
        <v>-1920199</v>
      </c>
      <c r="G21" s="55">
        <f t="shared" si="8"/>
        <v>4807720</v>
      </c>
      <c r="H21" s="38">
        <f t="shared" si="8"/>
        <v>4323375</v>
      </c>
      <c r="I21" s="39">
        <f t="shared" si="8"/>
        <v>3292681</v>
      </c>
      <c r="J21" s="39">
        <f t="shared" si="8"/>
        <v>2020042.2800000003</v>
      </c>
      <c r="K21" s="35">
        <f>SUM(K22:K30)</f>
        <v>1007040.61</v>
      </c>
      <c r="L21" s="35">
        <f t="shared" si="6"/>
        <v>1272638.7199999997</v>
      </c>
      <c r="M21" s="83">
        <f t="shared" si="5"/>
        <v>61.349468108207276</v>
      </c>
      <c r="N21" s="5"/>
    </row>
    <row r="22" spans="1:19" ht="12" customHeight="1">
      <c r="A22" s="49" t="s">
        <v>13</v>
      </c>
      <c r="B22" s="77" t="s">
        <v>61</v>
      </c>
      <c r="C22" s="46">
        <v>72859</v>
      </c>
      <c r="D22" s="46">
        <v>94636</v>
      </c>
      <c r="E22" s="46">
        <v>0</v>
      </c>
      <c r="F22" s="46">
        <v>-83435</v>
      </c>
      <c r="G22" s="42">
        <v>26601</v>
      </c>
      <c r="H22" s="50">
        <v>11201</v>
      </c>
      <c r="I22" s="52">
        <v>26601</v>
      </c>
      <c r="J22" s="52">
        <v>5960.6</v>
      </c>
      <c r="K22" s="56">
        <v>5961</v>
      </c>
      <c r="L22" s="46">
        <f t="shared" si="6"/>
        <v>20640.400000000001</v>
      </c>
      <c r="M22" s="85">
        <f t="shared" si="5"/>
        <v>22.407428292169467</v>
      </c>
      <c r="N22" s="4"/>
    </row>
    <row r="23" spans="1:19" ht="12" customHeight="1">
      <c r="A23" s="49" t="s">
        <v>14</v>
      </c>
      <c r="B23" s="77" t="s">
        <v>60</v>
      </c>
      <c r="C23" s="46">
        <v>3002590</v>
      </c>
      <c r="D23" s="46">
        <v>3839820</v>
      </c>
      <c r="E23" s="46">
        <f>-230000+143600+16400</f>
        <v>-70000</v>
      </c>
      <c r="F23" s="46">
        <v>-172383</v>
      </c>
      <c r="G23" s="42">
        <v>3553337</v>
      </c>
      <c r="H23" s="50">
        <v>3597437</v>
      </c>
      <c r="I23" s="52">
        <v>2108977</v>
      </c>
      <c r="J23" s="52">
        <v>1358085</v>
      </c>
      <c r="K23" s="56">
        <v>928437</v>
      </c>
      <c r="L23" s="46">
        <f t="shared" si="6"/>
        <v>750892</v>
      </c>
      <c r="M23" s="85">
        <f t="shared" si="5"/>
        <v>64.395439115741894</v>
      </c>
      <c r="N23" s="4"/>
    </row>
    <row r="24" spans="1:19" s="21" customFormat="1" ht="12" customHeight="1">
      <c r="A24" s="57" t="s">
        <v>15</v>
      </c>
      <c r="B24" s="78" t="s">
        <v>86</v>
      </c>
      <c r="C24" s="46">
        <v>30576</v>
      </c>
      <c r="D24" s="46">
        <v>26000</v>
      </c>
      <c r="E24" s="46">
        <v>0</v>
      </c>
      <c r="F24" s="46">
        <v>-25295</v>
      </c>
      <c r="G24" s="42">
        <v>9705</v>
      </c>
      <c r="H24" s="50">
        <v>705</v>
      </c>
      <c r="I24" s="52">
        <v>9705</v>
      </c>
      <c r="J24" s="52">
        <v>1027.6099999999999</v>
      </c>
      <c r="K24" s="56">
        <v>64.61</v>
      </c>
      <c r="L24" s="46">
        <f t="shared" si="6"/>
        <v>8677.39</v>
      </c>
      <c r="M24" s="85">
        <f t="shared" si="5"/>
        <v>10.588459556929417</v>
      </c>
      <c r="N24" s="6"/>
    </row>
    <row r="25" spans="1:19" s="21" customFormat="1" ht="12" customHeight="1">
      <c r="A25" s="57" t="s">
        <v>16</v>
      </c>
      <c r="B25" s="78" t="s">
        <v>59</v>
      </c>
      <c r="C25" s="46">
        <v>11011</v>
      </c>
      <c r="D25" s="46">
        <v>70000</v>
      </c>
      <c r="E25" s="46">
        <v>0</v>
      </c>
      <c r="F25" s="46">
        <v>-69708</v>
      </c>
      <c r="G25" s="42">
        <v>1292</v>
      </c>
      <c r="H25" s="50">
        <v>292</v>
      </c>
      <c r="I25" s="52">
        <v>1292</v>
      </c>
      <c r="J25" s="52">
        <v>829.47</v>
      </c>
      <c r="K25" s="56">
        <v>651</v>
      </c>
      <c r="L25" s="46">
        <f t="shared" si="6"/>
        <v>462.53</v>
      </c>
      <c r="M25" s="85">
        <f t="shared" si="5"/>
        <v>64.200464396284829</v>
      </c>
      <c r="N25" s="4"/>
      <c r="S25" s="21" t="s">
        <v>0</v>
      </c>
    </row>
    <row r="26" spans="1:19" s="21" customFormat="1" ht="12" customHeight="1">
      <c r="A26" s="57" t="s">
        <v>17</v>
      </c>
      <c r="B26" s="78" t="s">
        <v>58</v>
      </c>
      <c r="C26" s="46">
        <v>277588</v>
      </c>
      <c r="D26" s="46">
        <v>436609</v>
      </c>
      <c r="E26" s="46">
        <v>0</v>
      </c>
      <c r="F26" s="46">
        <v>-389834</v>
      </c>
      <c r="G26" s="42">
        <v>42775</v>
      </c>
      <c r="H26" s="50">
        <v>46775</v>
      </c>
      <c r="I26" s="52">
        <v>42775</v>
      </c>
      <c r="J26" s="52">
        <v>29714</v>
      </c>
      <c r="K26" s="56">
        <v>29684</v>
      </c>
      <c r="L26" s="46">
        <f t="shared" si="6"/>
        <v>13061</v>
      </c>
      <c r="M26" s="85">
        <f t="shared" si="5"/>
        <v>69.465809468147285</v>
      </c>
      <c r="N26" s="4"/>
    </row>
    <row r="27" spans="1:19" s="21" customFormat="1" ht="12" customHeight="1">
      <c r="A27" s="57" t="s">
        <v>18</v>
      </c>
      <c r="B27" s="77" t="s">
        <v>94</v>
      </c>
      <c r="C27" s="41">
        <v>112785</v>
      </c>
      <c r="D27" s="41">
        <v>196956</v>
      </c>
      <c r="E27" s="41">
        <v>6500</v>
      </c>
      <c r="F27" s="41">
        <v>-174194</v>
      </c>
      <c r="G27" s="42">
        <v>19763</v>
      </c>
      <c r="H27" s="43">
        <v>29263</v>
      </c>
      <c r="I27" s="45">
        <v>19763</v>
      </c>
      <c r="J27" s="45">
        <v>9114.7199999999993</v>
      </c>
      <c r="K27" s="56">
        <v>6665</v>
      </c>
      <c r="L27" s="46">
        <f t="shared" si="6"/>
        <v>10648.28</v>
      </c>
      <c r="M27" s="85">
        <f t="shared" si="5"/>
        <v>46.120123463036983</v>
      </c>
      <c r="N27" s="4"/>
    </row>
    <row r="28" spans="1:19" s="21" customFormat="1" ht="12" customHeight="1">
      <c r="A28" s="57" t="s">
        <v>19</v>
      </c>
      <c r="B28" s="78" t="s">
        <v>95</v>
      </c>
      <c r="C28" s="46">
        <v>735487</v>
      </c>
      <c r="D28" s="46">
        <v>383718</v>
      </c>
      <c r="E28" s="46">
        <f>-153000+14100+150000+50000</f>
        <v>61100</v>
      </c>
      <c r="F28" s="46">
        <v>-429274</v>
      </c>
      <c r="G28" s="42">
        <v>426294</v>
      </c>
      <c r="H28" s="50">
        <v>-34456</v>
      </c>
      <c r="I28" s="52">
        <v>426951</v>
      </c>
      <c r="J28" s="52">
        <v>98681</v>
      </c>
      <c r="K28" s="56">
        <v>25751</v>
      </c>
      <c r="L28" s="46">
        <f t="shared" si="6"/>
        <v>328270</v>
      </c>
      <c r="M28" s="85">
        <f t="shared" si="5"/>
        <v>23.112956756161715</v>
      </c>
      <c r="N28" s="4"/>
    </row>
    <row r="29" spans="1:19" s="21" customFormat="1" ht="12" customHeight="1">
      <c r="A29" s="57" t="s">
        <v>43</v>
      </c>
      <c r="B29" s="78" t="s">
        <v>87</v>
      </c>
      <c r="C29" s="46">
        <v>113013</v>
      </c>
      <c r="D29" s="46">
        <v>348000</v>
      </c>
      <c r="E29" s="46">
        <v>0</v>
      </c>
      <c r="F29" s="46">
        <v>-117657</v>
      </c>
      <c r="G29" s="42">
        <v>222423</v>
      </c>
      <c r="H29" s="50">
        <v>230343</v>
      </c>
      <c r="I29" s="52">
        <v>151087</v>
      </c>
      <c r="J29" s="52">
        <v>107747.88</v>
      </c>
      <c r="K29" s="56"/>
      <c r="L29" s="46">
        <f t="shared" si="6"/>
        <v>43339.119999999995</v>
      </c>
      <c r="M29" s="85">
        <f t="shared" si="5"/>
        <v>71.315123074784722</v>
      </c>
      <c r="N29" s="4"/>
    </row>
    <row r="30" spans="1:19" ht="12" customHeight="1">
      <c r="A30" s="49" t="s">
        <v>20</v>
      </c>
      <c r="B30" s="77" t="s">
        <v>88</v>
      </c>
      <c r="C30" s="46">
        <v>370311</v>
      </c>
      <c r="D30" s="46">
        <v>545434</v>
      </c>
      <c r="E30" s="46">
        <v>0</v>
      </c>
      <c r="F30" s="46">
        <v>-458419</v>
      </c>
      <c r="G30" s="42">
        <v>87515</v>
      </c>
      <c r="H30" s="50">
        <v>87015</v>
      </c>
      <c r="I30" s="52">
        <v>87515</v>
      </c>
      <c r="J30" s="52">
        <v>52402</v>
      </c>
      <c r="K30" s="56">
        <v>9827</v>
      </c>
      <c r="L30" s="46">
        <f t="shared" si="6"/>
        <v>35113</v>
      </c>
      <c r="M30" s="85">
        <f t="shared" si="5"/>
        <v>59.877735245386503</v>
      </c>
    </row>
    <row r="31" spans="1:19" ht="12" customHeight="1">
      <c r="A31" s="49" t="s">
        <v>44</v>
      </c>
      <c r="B31" s="78" t="s">
        <v>89</v>
      </c>
      <c r="C31" s="46">
        <v>82855</v>
      </c>
      <c r="D31" s="46"/>
      <c r="E31" s="46">
        <f>3600+70000+500+2000+271000+7700</f>
        <v>354800</v>
      </c>
      <c r="F31" s="46"/>
      <c r="G31" s="42">
        <v>418015</v>
      </c>
      <c r="H31" s="50">
        <v>354800</v>
      </c>
      <c r="I31" s="52">
        <v>418015</v>
      </c>
      <c r="J31" s="52">
        <v>356480</v>
      </c>
      <c r="K31" s="56">
        <v>304515</v>
      </c>
      <c r="L31" s="46">
        <f t="shared" si="6"/>
        <v>61535</v>
      </c>
      <c r="M31" s="85">
        <f t="shared" si="5"/>
        <v>85.279236391038594</v>
      </c>
    </row>
    <row r="32" spans="1:19" ht="5.45" customHeight="1">
      <c r="A32" s="49"/>
      <c r="B32" s="79"/>
      <c r="C32" s="46"/>
      <c r="D32" s="46"/>
      <c r="E32" s="46"/>
      <c r="F32" s="46"/>
      <c r="G32" s="42">
        <f t="shared" si="7"/>
        <v>0</v>
      </c>
      <c r="H32" s="50"/>
      <c r="I32" s="52"/>
      <c r="J32" s="52"/>
      <c r="K32" s="46"/>
      <c r="L32" s="46">
        <f t="shared" si="6"/>
        <v>0</v>
      </c>
      <c r="M32" s="83" t="s">
        <v>0</v>
      </c>
    </row>
    <row r="33" spans="1:14" ht="11.45" customHeight="1">
      <c r="A33" s="54" t="s">
        <v>21</v>
      </c>
      <c r="B33" s="80" t="s">
        <v>63</v>
      </c>
      <c r="C33" s="35">
        <f>SUM(C34:C43)</f>
        <v>2411683</v>
      </c>
      <c r="D33" s="35">
        <f>SUM(D34:D43)</f>
        <v>2165335</v>
      </c>
      <c r="E33" s="35">
        <f>SUM(E34:E43)</f>
        <v>155100</v>
      </c>
      <c r="F33" s="35">
        <f>SUM(F34:F43)</f>
        <v>-1650121</v>
      </c>
      <c r="G33" s="55">
        <f>SUM(G34:G43)</f>
        <v>882194</v>
      </c>
      <c r="H33" s="38">
        <f t="shared" ref="H33:J33" si="9">SUM(H34:H43)</f>
        <v>670314</v>
      </c>
      <c r="I33" s="39">
        <f t="shared" ref="I33" si="10">SUM(I34:I43)</f>
        <v>878958.71</v>
      </c>
      <c r="J33" s="39">
        <f t="shared" si="9"/>
        <v>353753.74</v>
      </c>
      <c r="K33" s="35">
        <f>SUM(K34:K42)</f>
        <v>193006.23</v>
      </c>
      <c r="L33" s="35">
        <f t="shared" si="6"/>
        <v>525204.97</v>
      </c>
      <c r="M33" s="83">
        <f t="shared" si="5"/>
        <v>40.246912167239351</v>
      </c>
    </row>
    <row r="34" spans="1:14" ht="12" customHeight="1">
      <c r="A34" s="49" t="s">
        <v>22</v>
      </c>
      <c r="B34" s="77" t="s">
        <v>64</v>
      </c>
      <c r="C34" s="46">
        <v>57027</v>
      </c>
      <c r="D34" s="46">
        <v>175296</v>
      </c>
      <c r="E34" s="46">
        <v>0</v>
      </c>
      <c r="F34" s="46">
        <v>-167409</v>
      </c>
      <c r="G34" s="42">
        <v>3957</v>
      </c>
      <c r="H34" s="50">
        <v>7887</v>
      </c>
      <c r="I34" s="52">
        <v>3957</v>
      </c>
      <c r="J34" s="52">
        <v>3153.54</v>
      </c>
      <c r="K34" s="56">
        <v>2742.78</v>
      </c>
      <c r="L34" s="46">
        <f t="shared" si="6"/>
        <v>803.46</v>
      </c>
      <c r="M34" s="85">
        <f t="shared" si="5"/>
        <v>79.695223654283552</v>
      </c>
    </row>
    <row r="35" spans="1:14" ht="12" customHeight="1">
      <c r="A35" s="49" t="s">
        <v>23</v>
      </c>
      <c r="B35" s="77" t="s">
        <v>65</v>
      </c>
      <c r="C35" s="46">
        <v>130002</v>
      </c>
      <c r="D35" s="46">
        <v>108000</v>
      </c>
      <c r="E35" s="46">
        <v>0</v>
      </c>
      <c r="F35" s="46">
        <v>-79287</v>
      </c>
      <c r="G35" s="42">
        <v>28988</v>
      </c>
      <c r="H35" s="50">
        <v>28713</v>
      </c>
      <c r="I35" s="52">
        <v>28988</v>
      </c>
      <c r="J35" s="52">
        <v>26904.77</v>
      </c>
      <c r="K35" s="56">
        <v>22238.6</v>
      </c>
      <c r="L35" s="46">
        <f t="shared" si="6"/>
        <v>2083.2299999999996</v>
      </c>
      <c r="M35" s="85">
        <f t="shared" si="5"/>
        <v>92.813474541189464</v>
      </c>
    </row>
    <row r="36" spans="1:14" ht="12" customHeight="1">
      <c r="A36" s="49" t="s">
        <v>24</v>
      </c>
      <c r="B36" s="77" t="s">
        <v>66</v>
      </c>
      <c r="C36" s="46">
        <v>249133</v>
      </c>
      <c r="D36" s="46">
        <v>267000</v>
      </c>
      <c r="E36" s="46">
        <v>-2000</v>
      </c>
      <c r="F36" s="46">
        <v>-148580</v>
      </c>
      <c r="G36" s="42">
        <v>151020</v>
      </c>
      <c r="H36" s="50">
        <v>116420</v>
      </c>
      <c r="I36" s="52">
        <v>126301</v>
      </c>
      <c r="J36" s="52">
        <v>1884.98</v>
      </c>
      <c r="K36" s="56">
        <v>527.39</v>
      </c>
      <c r="L36" s="46">
        <f t="shared" si="6"/>
        <v>124416.02</v>
      </c>
      <c r="M36" s="85">
        <f t="shared" si="5"/>
        <v>1.4924505744214218</v>
      </c>
    </row>
    <row r="37" spans="1:14" s="21" customFormat="1" ht="12" customHeight="1">
      <c r="A37" s="57" t="s">
        <v>25</v>
      </c>
      <c r="B37" s="78" t="s">
        <v>67</v>
      </c>
      <c r="C37" s="41">
        <v>124876</v>
      </c>
      <c r="D37" s="41">
        <v>102328</v>
      </c>
      <c r="E37" s="41">
        <v>1500</v>
      </c>
      <c r="F37" s="41">
        <v>-69066</v>
      </c>
      <c r="G37" s="42">
        <v>41762</v>
      </c>
      <c r="H37" s="43">
        <v>34762</v>
      </c>
      <c r="I37" s="45">
        <v>41762</v>
      </c>
      <c r="J37" s="45">
        <v>29179.45</v>
      </c>
      <c r="K37" s="56">
        <v>21749.99</v>
      </c>
      <c r="L37" s="46">
        <f t="shared" si="6"/>
        <v>12582.55</v>
      </c>
      <c r="M37" s="85">
        <f t="shared" si="5"/>
        <v>69.870815573966766</v>
      </c>
      <c r="N37" s="4"/>
    </row>
    <row r="38" spans="1:14" s="21" customFormat="1" ht="12.4" customHeight="1">
      <c r="A38" s="57" t="s">
        <v>26</v>
      </c>
      <c r="B38" s="78" t="s">
        <v>96</v>
      </c>
      <c r="C38" s="46">
        <v>205391</v>
      </c>
      <c r="D38" s="46">
        <v>213000</v>
      </c>
      <c r="E38" s="46">
        <f>15000+100000</f>
        <v>115000</v>
      </c>
      <c r="F38" s="46">
        <v>-170648</v>
      </c>
      <c r="G38" s="42">
        <v>163402</v>
      </c>
      <c r="H38" s="50">
        <v>157352</v>
      </c>
      <c r="I38" s="52">
        <v>163402</v>
      </c>
      <c r="J38" s="52">
        <v>24180</v>
      </c>
      <c r="K38" s="56">
        <v>18902</v>
      </c>
      <c r="L38" s="46">
        <f t="shared" si="6"/>
        <v>139222</v>
      </c>
      <c r="M38" s="85">
        <f t="shared" si="5"/>
        <v>14.797860491303656</v>
      </c>
      <c r="N38" s="4"/>
    </row>
    <row r="39" spans="1:14" s="21" customFormat="1" ht="12" customHeight="1">
      <c r="A39" s="57" t="s">
        <v>27</v>
      </c>
      <c r="B39" s="78" t="s">
        <v>97</v>
      </c>
      <c r="C39" s="58">
        <v>650563</v>
      </c>
      <c r="D39" s="58">
        <v>447286</v>
      </c>
      <c r="E39" s="56">
        <v>-3500</v>
      </c>
      <c r="F39" s="56">
        <v>-367252</v>
      </c>
      <c r="G39" s="42">
        <v>122534</v>
      </c>
      <c r="H39" s="59">
        <v>76534</v>
      </c>
      <c r="I39" s="60">
        <v>122534</v>
      </c>
      <c r="J39" s="60">
        <v>56912</v>
      </c>
      <c r="K39" s="56">
        <v>38805</v>
      </c>
      <c r="L39" s="46">
        <f t="shared" si="6"/>
        <v>65622</v>
      </c>
      <c r="M39" s="85">
        <f t="shared" si="5"/>
        <v>46.445884407592992</v>
      </c>
      <c r="N39" s="4"/>
    </row>
    <row r="40" spans="1:14" s="21" customFormat="1" ht="12" customHeight="1">
      <c r="A40" s="57" t="s">
        <v>28</v>
      </c>
      <c r="B40" s="77" t="s">
        <v>68</v>
      </c>
      <c r="C40" s="46">
        <v>151417</v>
      </c>
      <c r="D40" s="46">
        <v>112506</v>
      </c>
      <c r="E40" s="46">
        <v>4000</v>
      </c>
      <c r="F40" s="46">
        <v>-91905</v>
      </c>
      <c r="G40" s="42">
        <v>28801</v>
      </c>
      <c r="H40" s="50">
        <v>24601</v>
      </c>
      <c r="I40" s="52">
        <v>50564.71</v>
      </c>
      <c r="J40" s="52">
        <v>15237</v>
      </c>
      <c r="K40" s="56">
        <v>9580.68</v>
      </c>
      <c r="L40" s="46">
        <f t="shared" si="6"/>
        <v>35327.71</v>
      </c>
      <c r="M40" s="85">
        <f t="shared" si="5"/>
        <v>30.13366436789611</v>
      </c>
      <c r="N40" s="4"/>
    </row>
    <row r="41" spans="1:14" ht="12" customHeight="1">
      <c r="A41" s="49" t="s">
        <v>29</v>
      </c>
      <c r="B41" s="78" t="s">
        <v>69</v>
      </c>
      <c r="C41" s="46">
        <v>603333</v>
      </c>
      <c r="D41" s="46">
        <v>436537</v>
      </c>
      <c r="E41" s="46">
        <v>20000</v>
      </c>
      <c r="F41" s="46">
        <v>-310109</v>
      </c>
      <c r="G41" s="42">
        <v>168428</v>
      </c>
      <c r="H41" s="50">
        <v>146428</v>
      </c>
      <c r="I41" s="52">
        <v>168428</v>
      </c>
      <c r="J41" s="52">
        <v>77057</v>
      </c>
      <c r="K41" s="56">
        <v>54578</v>
      </c>
      <c r="L41" s="46">
        <f t="shared" si="6"/>
        <v>91371</v>
      </c>
      <c r="M41" s="85">
        <f t="shared" si="5"/>
        <v>45.750706533355498</v>
      </c>
    </row>
    <row r="42" spans="1:14" ht="12" customHeight="1">
      <c r="A42" s="49" t="s">
        <v>30</v>
      </c>
      <c r="B42" s="77" t="s">
        <v>70</v>
      </c>
      <c r="C42" s="46">
        <v>232092</v>
      </c>
      <c r="D42" s="46">
        <v>303382</v>
      </c>
      <c r="E42" s="46">
        <v>-10000</v>
      </c>
      <c r="F42" s="46">
        <v>-245865</v>
      </c>
      <c r="G42" s="42">
        <f t="shared" si="7"/>
        <v>47517</v>
      </c>
      <c r="H42" s="50">
        <v>47517</v>
      </c>
      <c r="I42" s="52">
        <v>47517</v>
      </c>
      <c r="J42" s="52">
        <v>33480</v>
      </c>
      <c r="K42" s="56">
        <v>23881.79</v>
      </c>
      <c r="L42" s="46">
        <f t="shared" si="6"/>
        <v>14037</v>
      </c>
      <c r="M42" s="85">
        <f t="shared" si="5"/>
        <v>70.458993623334806</v>
      </c>
    </row>
    <row r="43" spans="1:14" ht="12" customHeight="1">
      <c r="A43" s="49" t="s">
        <v>45</v>
      </c>
      <c r="B43" s="77" t="s">
        <v>98</v>
      </c>
      <c r="C43" s="46">
        <v>7849</v>
      </c>
      <c r="D43" s="46"/>
      <c r="E43" s="46">
        <f>6600+9900+8600+5000</f>
        <v>30100</v>
      </c>
      <c r="F43" s="46"/>
      <c r="G43" s="42">
        <v>125785</v>
      </c>
      <c r="H43" s="50">
        <v>30100</v>
      </c>
      <c r="I43" s="52">
        <v>125505</v>
      </c>
      <c r="J43" s="52">
        <v>85765</v>
      </c>
      <c r="K43" s="56">
        <v>36335</v>
      </c>
      <c r="L43" s="46">
        <f t="shared" si="6"/>
        <v>39740</v>
      </c>
      <c r="M43" s="85">
        <f t="shared" si="5"/>
        <v>68.33592287159874</v>
      </c>
    </row>
    <row r="44" spans="1:14" ht="5.65" customHeight="1">
      <c r="A44" s="49"/>
      <c r="B44" s="75"/>
      <c r="C44" s="46"/>
      <c r="D44" s="46"/>
      <c r="E44" s="46"/>
      <c r="F44" s="46"/>
      <c r="G44" s="42">
        <f t="shared" si="7"/>
        <v>0</v>
      </c>
      <c r="H44" s="50"/>
      <c r="I44" s="52"/>
      <c r="J44" s="52"/>
      <c r="K44" s="46"/>
      <c r="L44" s="46">
        <f t="shared" si="6"/>
        <v>0</v>
      </c>
      <c r="M44" s="83" t="s">
        <v>0</v>
      </c>
    </row>
    <row r="45" spans="1:14" ht="11.45" customHeight="1">
      <c r="A45" s="61" t="s">
        <v>31</v>
      </c>
      <c r="B45" s="75" t="s">
        <v>71</v>
      </c>
      <c r="C45" s="35">
        <f t="shared" ref="C45:J45" si="11">SUM(C46:C54)</f>
        <v>1023037</v>
      </c>
      <c r="D45" s="35">
        <f t="shared" si="11"/>
        <v>0</v>
      </c>
      <c r="E45" s="35">
        <f t="shared" si="11"/>
        <v>584450</v>
      </c>
      <c r="F45" s="35">
        <f t="shared" si="11"/>
        <v>-43603</v>
      </c>
      <c r="G45" s="55">
        <f>SUM(G46:G54)</f>
        <v>588582</v>
      </c>
      <c r="H45" s="38">
        <f t="shared" si="11"/>
        <v>540847</v>
      </c>
      <c r="I45" s="39">
        <f t="shared" ref="I45" si="12">SUM(I46:I54)</f>
        <v>588582</v>
      </c>
      <c r="J45" s="39">
        <f t="shared" si="11"/>
        <v>272875.53999999998</v>
      </c>
      <c r="K45" s="35">
        <f>+K48+K52</f>
        <v>0</v>
      </c>
      <c r="L45" s="35">
        <f t="shared" si="6"/>
        <v>315706.46000000002</v>
      </c>
      <c r="M45" s="83">
        <f t="shared" si="5"/>
        <v>46.361516322279641</v>
      </c>
    </row>
    <row r="46" spans="1:14" ht="12" customHeight="1">
      <c r="A46" s="49" t="s">
        <v>46</v>
      </c>
      <c r="B46" s="77" t="s">
        <v>99</v>
      </c>
      <c r="C46" s="46">
        <v>59293</v>
      </c>
      <c r="D46" s="46"/>
      <c r="E46" s="46">
        <v>8000</v>
      </c>
      <c r="F46" s="46">
        <v>-500</v>
      </c>
      <c r="G46" s="42">
        <v>8000</v>
      </c>
      <c r="H46" s="50">
        <v>7500</v>
      </c>
      <c r="I46" s="52">
        <v>8000</v>
      </c>
      <c r="J46" s="52"/>
      <c r="K46" s="56"/>
      <c r="L46" s="46">
        <f t="shared" si="6"/>
        <v>8000</v>
      </c>
      <c r="M46" s="83">
        <f t="shared" si="5"/>
        <v>0</v>
      </c>
    </row>
    <row r="47" spans="1:14" ht="12" customHeight="1">
      <c r="A47" s="49" t="s">
        <v>47</v>
      </c>
      <c r="B47" s="77" t="s">
        <v>100</v>
      </c>
      <c r="C47" s="46">
        <v>324782</v>
      </c>
      <c r="D47" s="46"/>
      <c r="E47" s="46">
        <v>80000</v>
      </c>
      <c r="F47" s="46">
        <v>-300</v>
      </c>
      <c r="G47" s="42">
        <v>80000</v>
      </c>
      <c r="H47" s="50">
        <v>79700</v>
      </c>
      <c r="I47" s="52">
        <v>80000</v>
      </c>
      <c r="J47" s="52"/>
      <c r="K47" s="56"/>
      <c r="L47" s="46">
        <f t="shared" si="6"/>
        <v>80000</v>
      </c>
      <c r="M47" s="83">
        <f t="shared" si="5"/>
        <v>0</v>
      </c>
    </row>
    <row r="48" spans="1:14" ht="12" customHeight="1">
      <c r="A48" s="49" t="s">
        <v>32</v>
      </c>
      <c r="B48" s="81" t="s">
        <v>72</v>
      </c>
      <c r="C48" s="46">
        <v>62158</v>
      </c>
      <c r="D48" s="46"/>
      <c r="E48" s="46">
        <v>25000</v>
      </c>
      <c r="F48" s="46">
        <v>-3100</v>
      </c>
      <c r="G48" s="42">
        <v>25000</v>
      </c>
      <c r="H48" s="50">
        <v>21900</v>
      </c>
      <c r="I48" s="52">
        <v>25000</v>
      </c>
      <c r="J48" s="52"/>
      <c r="K48" s="62"/>
      <c r="L48" s="46">
        <f t="shared" si="6"/>
        <v>25000</v>
      </c>
      <c r="M48" s="83">
        <f t="shared" si="5"/>
        <v>0</v>
      </c>
    </row>
    <row r="49" spans="1:14" ht="12" customHeight="1">
      <c r="A49" s="49" t="s">
        <v>33</v>
      </c>
      <c r="B49" s="81" t="s">
        <v>101</v>
      </c>
      <c r="C49" s="46">
        <v>28023</v>
      </c>
      <c r="D49" s="46"/>
      <c r="E49" s="46">
        <v>55000</v>
      </c>
      <c r="F49" s="46"/>
      <c r="G49" s="42">
        <v>55000</v>
      </c>
      <c r="H49" s="50">
        <v>55000</v>
      </c>
      <c r="I49" s="52">
        <v>55000</v>
      </c>
      <c r="J49" s="52"/>
      <c r="K49" s="62"/>
      <c r="L49" s="46">
        <f t="shared" si="6"/>
        <v>55000</v>
      </c>
      <c r="M49" s="83">
        <f t="shared" si="5"/>
        <v>0</v>
      </c>
    </row>
    <row r="50" spans="1:14" ht="12" customHeight="1">
      <c r="A50" s="49" t="s">
        <v>34</v>
      </c>
      <c r="B50" s="81" t="s">
        <v>73</v>
      </c>
      <c r="C50" s="46">
        <v>131</v>
      </c>
      <c r="D50" s="46"/>
      <c r="E50" s="46">
        <v>0</v>
      </c>
      <c r="F50" s="46"/>
      <c r="G50" s="42">
        <v>0</v>
      </c>
      <c r="H50" s="50">
        <v>0</v>
      </c>
      <c r="I50" s="52"/>
      <c r="J50" s="52"/>
      <c r="K50" s="62"/>
      <c r="L50" s="46">
        <f t="shared" si="6"/>
        <v>0</v>
      </c>
      <c r="M50" s="83" t="s">
        <v>0</v>
      </c>
    </row>
    <row r="51" spans="1:14" ht="12" customHeight="1">
      <c r="A51" s="49" t="s">
        <v>35</v>
      </c>
      <c r="B51" s="81" t="s">
        <v>74</v>
      </c>
      <c r="C51" s="46">
        <v>49918</v>
      </c>
      <c r="D51" s="46"/>
      <c r="E51" s="46">
        <v>40000</v>
      </c>
      <c r="F51" s="46"/>
      <c r="G51" s="42">
        <v>40000</v>
      </c>
      <c r="H51" s="50">
        <v>40000</v>
      </c>
      <c r="I51" s="52">
        <v>40000</v>
      </c>
      <c r="J51" s="52"/>
      <c r="K51" s="62"/>
      <c r="L51" s="46">
        <f t="shared" si="6"/>
        <v>40000</v>
      </c>
      <c r="M51" s="83">
        <f t="shared" si="5"/>
        <v>0</v>
      </c>
    </row>
    <row r="52" spans="1:14" ht="12" customHeight="1">
      <c r="A52" s="49" t="s">
        <v>36</v>
      </c>
      <c r="B52" s="77" t="s">
        <v>75</v>
      </c>
      <c r="C52" s="46">
        <v>241992</v>
      </c>
      <c r="D52" s="46"/>
      <c r="E52" s="46">
        <v>30700</v>
      </c>
      <c r="F52" s="46">
        <v>-13100</v>
      </c>
      <c r="G52" s="42">
        <v>30700</v>
      </c>
      <c r="H52" s="50">
        <v>17600</v>
      </c>
      <c r="I52" s="52">
        <v>30700</v>
      </c>
      <c r="J52" s="52"/>
      <c r="K52" s="62"/>
      <c r="L52" s="46">
        <f t="shared" si="6"/>
        <v>30700</v>
      </c>
      <c r="M52" s="83">
        <f t="shared" si="5"/>
        <v>0</v>
      </c>
    </row>
    <row r="53" spans="1:14" ht="12" customHeight="1">
      <c r="A53" s="49" t="s">
        <v>48</v>
      </c>
      <c r="B53" s="77" t="s">
        <v>76</v>
      </c>
      <c r="C53" s="46">
        <v>200652</v>
      </c>
      <c r="D53" s="46"/>
      <c r="E53" s="46">
        <v>70000</v>
      </c>
      <c r="F53" s="46"/>
      <c r="G53" s="42">
        <v>70000</v>
      </c>
      <c r="H53" s="50">
        <v>70000</v>
      </c>
      <c r="I53" s="52">
        <v>70000</v>
      </c>
      <c r="J53" s="52"/>
      <c r="K53" s="62"/>
      <c r="L53" s="46">
        <f t="shared" si="6"/>
        <v>70000</v>
      </c>
      <c r="M53" s="83" t="s">
        <v>0</v>
      </c>
    </row>
    <row r="54" spans="1:14" ht="12" customHeight="1">
      <c r="A54" s="49" t="s">
        <v>37</v>
      </c>
      <c r="B54" s="77" t="s">
        <v>102</v>
      </c>
      <c r="C54" s="46">
        <v>56088</v>
      </c>
      <c r="D54" s="46"/>
      <c r="E54" s="46">
        <f>2800+195950+2550+2400+15000+57050</f>
        <v>275750</v>
      </c>
      <c r="F54" s="46">
        <v>-26603</v>
      </c>
      <c r="G54" s="42">
        <v>279882</v>
      </c>
      <c r="H54" s="50">
        <v>249147</v>
      </c>
      <c r="I54" s="52">
        <v>279882</v>
      </c>
      <c r="J54" s="52">
        <v>272875.53999999998</v>
      </c>
      <c r="K54" s="62">
        <v>241386.77</v>
      </c>
      <c r="L54" s="46">
        <f t="shared" si="6"/>
        <v>7006.460000000021</v>
      </c>
      <c r="M54" s="85">
        <f t="shared" si="5"/>
        <v>97.496637868816137</v>
      </c>
    </row>
    <row r="55" spans="1:14" ht="5.45" customHeight="1">
      <c r="A55" s="49"/>
      <c r="B55" s="79"/>
      <c r="C55" s="46"/>
      <c r="D55" s="46"/>
      <c r="E55" s="46"/>
      <c r="F55" s="46"/>
      <c r="G55" s="42">
        <f t="shared" si="7"/>
        <v>0</v>
      </c>
      <c r="H55" s="50"/>
      <c r="I55" s="52"/>
      <c r="J55" s="52"/>
      <c r="K55" s="46"/>
      <c r="L55" s="46">
        <f t="shared" si="6"/>
        <v>0</v>
      </c>
      <c r="M55" s="83" t="s">
        <v>0</v>
      </c>
    </row>
    <row r="56" spans="1:14" ht="11.45" customHeight="1">
      <c r="A56" s="61" t="s">
        <v>49</v>
      </c>
      <c r="B56" s="75" t="s">
        <v>78</v>
      </c>
      <c r="C56" s="35">
        <f>SUM(C57:C58)</f>
        <v>1510111</v>
      </c>
      <c r="D56" s="35">
        <f>SUM(D57:D58)</f>
        <v>1364000</v>
      </c>
      <c r="E56" s="35">
        <f>SUM(E57:E58)</f>
        <v>0</v>
      </c>
      <c r="F56" s="35"/>
      <c r="G56" s="55">
        <f>+G57+G58</f>
        <v>1365540</v>
      </c>
      <c r="H56" s="38">
        <f t="shared" ref="H56:J56" si="13">SUM(H57:H58)</f>
        <v>1364000</v>
      </c>
      <c r="I56" s="39">
        <f t="shared" ref="I56" si="14">SUM(I57:I58)</f>
        <v>1339140</v>
      </c>
      <c r="J56" s="39">
        <f t="shared" si="13"/>
        <v>167773.52000000002</v>
      </c>
      <c r="K56" s="35">
        <f>+K57</f>
        <v>27317</v>
      </c>
      <c r="L56" s="35">
        <f t="shared" si="6"/>
        <v>1171366.48</v>
      </c>
      <c r="M56" s="83">
        <f t="shared" si="5"/>
        <v>12.528452588975014</v>
      </c>
    </row>
    <row r="57" spans="1:14" ht="12" customHeight="1">
      <c r="A57" s="49" t="s">
        <v>50</v>
      </c>
      <c r="B57" s="81" t="s">
        <v>77</v>
      </c>
      <c r="C57" s="46">
        <v>1510111</v>
      </c>
      <c r="D57" s="46">
        <v>1364000</v>
      </c>
      <c r="E57" s="46">
        <v>0</v>
      </c>
      <c r="F57" s="46"/>
      <c r="G57" s="42">
        <v>1238020</v>
      </c>
      <c r="H57" s="50">
        <v>1364000</v>
      </c>
      <c r="I57" s="52">
        <v>1211620</v>
      </c>
      <c r="J57" s="52">
        <v>159488.29</v>
      </c>
      <c r="K57" s="56">
        <v>27317</v>
      </c>
      <c r="L57" s="46">
        <f t="shared" si="6"/>
        <v>1052131.71</v>
      </c>
      <c r="M57" s="85">
        <f t="shared" si="5"/>
        <v>13.163226919331143</v>
      </c>
    </row>
    <row r="58" spans="1:14" ht="12" customHeight="1">
      <c r="A58" s="49" t="s">
        <v>51</v>
      </c>
      <c r="B58" s="81" t="s">
        <v>103</v>
      </c>
      <c r="C58" s="46"/>
      <c r="D58" s="46"/>
      <c r="E58" s="46"/>
      <c r="F58" s="46"/>
      <c r="G58" s="42">
        <v>127520</v>
      </c>
      <c r="H58" s="50">
        <v>0</v>
      </c>
      <c r="I58" s="52">
        <v>127520</v>
      </c>
      <c r="J58" s="52">
        <v>8285.23</v>
      </c>
      <c r="K58" s="46"/>
      <c r="L58" s="46">
        <f t="shared" si="6"/>
        <v>119234.77</v>
      </c>
      <c r="M58" s="85">
        <f t="shared" si="5"/>
        <v>6.4972004391468001</v>
      </c>
    </row>
    <row r="59" spans="1:14" ht="5.45" customHeight="1">
      <c r="A59" s="49"/>
      <c r="B59" s="79"/>
      <c r="C59" s="46"/>
      <c r="D59" s="46"/>
      <c r="E59" s="46"/>
      <c r="F59" s="46"/>
      <c r="G59" s="42">
        <f t="shared" si="7"/>
        <v>0</v>
      </c>
      <c r="H59" s="50"/>
      <c r="I59" s="52"/>
      <c r="J59" s="52"/>
      <c r="K59" s="46"/>
      <c r="L59" s="46">
        <f t="shared" si="6"/>
        <v>0</v>
      </c>
      <c r="M59" s="83" t="s">
        <v>0</v>
      </c>
    </row>
    <row r="60" spans="1:14" ht="11.45" customHeight="1">
      <c r="A60" s="61" t="s">
        <v>38</v>
      </c>
      <c r="B60" s="75" t="s">
        <v>106</v>
      </c>
      <c r="C60" s="35">
        <f>SUM(C61:C66)</f>
        <v>953620</v>
      </c>
      <c r="D60" s="35">
        <f>SUM(D61:D66)</f>
        <v>557000</v>
      </c>
      <c r="E60" s="35">
        <f>SUM(E61:E66)</f>
        <v>91926</v>
      </c>
      <c r="F60" s="35"/>
      <c r="G60" s="55">
        <f>SUM(G61:G66)</f>
        <v>926754</v>
      </c>
      <c r="H60" s="38">
        <f t="shared" ref="H60:J60" si="15">SUM(H61:H66)</f>
        <v>648926</v>
      </c>
      <c r="I60" s="39">
        <f t="shared" ref="I60" si="16">SUM(I61:I66)</f>
        <v>862434</v>
      </c>
      <c r="J60" s="39">
        <f t="shared" si="15"/>
        <v>213553.78</v>
      </c>
      <c r="K60" s="35">
        <f>SUM(K61:K65)</f>
        <v>152689</v>
      </c>
      <c r="L60" s="35">
        <f t="shared" si="6"/>
        <v>648880.22</v>
      </c>
      <c r="M60" s="83">
        <f t="shared" si="5"/>
        <v>24.761753363155904</v>
      </c>
    </row>
    <row r="61" spans="1:14" ht="12" customHeight="1">
      <c r="A61" s="49" t="s">
        <v>39</v>
      </c>
      <c r="B61" s="77" t="s">
        <v>79</v>
      </c>
      <c r="C61" s="41">
        <v>52191</v>
      </c>
      <c r="D61" s="41">
        <v>120000</v>
      </c>
      <c r="E61" s="41">
        <v>0</v>
      </c>
      <c r="F61" s="41"/>
      <c r="G61" s="42">
        <v>102200</v>
      </c>
      <c r="H61" s="43">
        <v>120000</v>
      </c>
      <c r="I61" s="45">
        <v>63880</v>
      </c>
      <c r="J61" s="45">
        <v>36610</v>
      </c>
      <c r="K61" s="56">
        <v>36610</v>
      </c>
      <c r="L61" s="46">
        <f t="shared" si="6"/>
        <v>27270</v>
      </c>
      <c r="M61" s="85">
        <f t="shared" si="5"/>
        <v>57.310582341891049</v>
      </c>
    </row>
    <row r="62" spans="1:14" ht="12" customHeight="1">
      <c r="A62" s="49" t="s">
        <v>40</v>
      </c>
      <c r="B62" s="77" t="s">
        <v>80</v>
      </c>
      <c r="C62" s="46">
        <v>746172</v>
      </c>
      <c r="D62" s="46">
        <v>241000</v>
      </c>
      <c r="E62" s="46">
        <f>-333500+190000+233500</f>
        <v>90000</v>
      </c>
      <c r="F62" s="46"/>
      <c r="G62" s="42">
        <v>566000</v>
      </c>
      <c r="H62" s="50">
        <v>331000</v>
      </c>
      <c r="I62" s="52">
        <v>566000</v>
      </c>
      <c r="J62" s="52">
        <v>107976</v>
      </c>
      <c r="K62" s="62">
        <v>107976</v>
      </c>
      <c r="L62" s="46">
        <f t="shared" si="6"/>
        <v>458024</v>
      </c>
      <c r="M62" s="85">
        <f t="shared" si="5"/>
        <v>19.077031802120143</v>
      </c>
      <c r="N62" s="26"/>
    </row>
    <row r="63" spans="1:14" ht="12" customHeight="1">
      <c r="A63" s="49" t="s">
        <v>41</v>
      </c>
      <c r="B63" s="77" t="s">
        <v>81</v>
      </c>
      <c r="C63" s="46">
        <v>148197</v>
      </c>
      <c r="D63" s="46">
        <v>158000</v>
      </c>
      <c r="E63" s="46">
        <v>0</v>
      </c>
      <c r="F63" s="46"/>
      <c r="G63" s="42">
        <v>177000</v>
      </c>
      <c r="H63" s="50">
        <v>158000</v>
      </c>
      <c r="I63" s="52">
        <v>159000</v>
      </c>
      <c r="J63" s="52">
        <v>21132</v>
      </c>
      <c r="K63" s="56">
        <v>6703</v>
      </c>
      <c r="L63" s="46">
        <f t="shared" si="6"/>
        <v>137868</v>
      </c>
      <c r="M63" s="85">
        <f t="shared" si="5"/>
        <v>13.290566037735848</v>
      </c>
      <c r="N63" s="27"/>
    </row>
    <row r="64" spans="1:14" ht="12" customHeight="1">
      <c r="A64" s="49" t="s">
        <v>42</v>
      </c>
      <c r="B64" s="78" t="s">
        <v>82</v>
      </c>
      <c r="C64" s="46"/>
      <c r="D64" s="46"/>
      <c r="E64" s="46">
        <v>0</v>
      </c>
      <c r="F64" s="46"/>
      <c r="G64" s="42">
        <f t="shared" si="7"/>
        <v>0</v>
      </c>
      <c r="H64" s="50">
        <v>0</v>
      </c>
      <c r="I64" s="52"/>
      <c r="J64" s="52"/>
      <c r="K64" s="56"/>
      <c r="L64" s="46">
        <f t="shared" si="6"/>
        <v>0</v>
      </c>
      <c r="M64" s="85" t="s">
        <v>0</v>
      </c>
      <c r="N64" s="26"/>
    </row>
    <row r="65" spans="1:14" s="21" customFormat="1" ht="12" customHeight="1">
      <c r="A65" s="57" t="s">
        <v>52</v>
      </c>
      <c r="B65" s="77" t="s">
        <v>83</v>
      </c>
      <c r="C65" s="46">
        <v>7060</v>
      </c>
      <c r="D65" s="46">
        <v>38000</v>
      </c>
      <c r="E65" s="46">
        <v>-33200</v>
      </c>
      <c r="F65" s="46"/>
      <c r="G65" s="42">
        <v>38000</v>
      </c>
      <c r="H65" s="50">
        <v>4800</v>
      </c>
      <c r="I65" s="52">
        <v>30000</v>
      </c>
      <c r="J65" s="52">
        <v>4290.78</v>
      </c>
      <c r="K65" s="56">
        <v>1400</v>
      </c>
      <c r="L65" s="46">
        <f t="shared" si="6"/>
        <v>25709.22</v>
      </c>
      <c r="M65" s="85">
        <f t="shared" si="5"/>
        <v>14.3026</v>
      </c>
      <c r="N65" s="4"/>
    </row>
    <row r="66" spans="1:14" s="3" customFormat="1" ht="12" customHeight="1">
      <c r="A66" s="49" t="s">
        <v>53</v>
      </c>
      <c r="B66" s="77" t="s">
        <v>104</v>
      </c>
      <c r="C66" s="46"/>
      <c r="D66" s="46"/>
      <c r="E66" s="46">
        <f>1926+33200</f>
        <v>35126</v>
      </c>
      <c r="F66" s="46"/>
      <c r="G66" s="42">
        <v>43554</v>
      </c>
      <c r="H66" s="50">
        <v>35126</v>
      </c>
      <c r="I66" s="52">
        <v>43554</v>
      </c>
      <c r="J66" s="52">
        <v>43545</v>
      </c>
      <c r="K66" s="56">
        <v>9838</v>
      </c>
      <c r="L66" s="46">
        <f t="shared" si="6"/>
        <v>9</v>
      </c>
      <c r="M66" s="85">
        <f t="shared" si="5"/>
        <v>99.979335996693763</v>
      </c>
      <c r="N66" s="2"/>
    </row>
    <row r="67" spans="1:14" s="3" customFormat="1" ht="5.0999999999999996" customHeight="1">
      <c r="A67" s="49"/>
      <c r="B67" s="76"/>
      <c r="C67" s="46"/>
      <c r="D67" s="46"/>
      <c r="E67" s="46"/>
      <c r="F67" s="46"/>
      <c r="G67" s="42">
        <f t="shared" si="7"/>
        <v>0</v>
      </c>
      <c r="H67" s="50"/>
      <c r="I67" s="52"/>
      <c r="J67" s="52"/>
      <c r="K67" s="46"/>
      <c r="L67" s="46">
        <f t="shared" si="6"/>
        <v>0</v>
      </c>
      <c r="M67" s="83" t="s">
        <v>0</v>
      </c>
      <c r="N67" s="2"/>
    </row>
    <row r="68" spans="1:14" s="3" customFormat="1" ht="10.35" customHeight="1">
      <c r="A68" s="63" t="s">
        <v>54</v>
      </c>
      <c r="B68" s="75" t="s">
        <v>85</v>
      </c>
      <c r="C68" s="35">
        <v>0</v>
      </c>
      <c r="D68" s="35">
        <v>0</v>
      </c>
      <c r="E68" s="35"/>
      <c r="F68" s="35"/>
      <c r="G68" s="42">
        <f t="shared" si="7"/>
        <v>0</v>
      </c>
      <c r="H68" s="38"/>
      <c r="I68" s="39"/>
      <c r="J68" s="39"/>
      <c r="K68" s="35"/>
      <c r="L68" s="46">
        <f t="shared" si="6"/>
        <v>0</v>
      </c>
      <c r="M68" s="83" t="s">
        <v>0</v>
      </c>
      <c r="N68" s="2"/>
    </row>
    <row r="69" spans="1:14" s="3" customFormat="1" ht="10.35" customHeight="1">
      <c r="A69" s="49" t="s">
        <v>55</v>
      </c>
      <c r="B69" s="77" t="s">
        <v>84</v>
      </c>
      <c r="C69" s="46"/>
      <c r="D69" s="46"/>
      <c r="E69" s="46">
        <v>0</v>
      </c>
      <c r="F69" s="46"/>
      <c r="G69" s="42">
        <f t="shared" si="7"/>
        <v>0</v>
      </c>
      <c r="H69" s="50"/>
      <c r="I69" s="64"/>
      <c r="J69" s="52"/>
      <c r="K69" s="46"/>
      <c r="L69" s="46">
        <f t="shared" si="6"/>
        <v>0</v>
      </c>
      <c r="M69" s="83" t="s">
        <v>0</v>
      </c>
      <c r="N69" s="2"/>
    </row>
    <row r="70" spans="1:14" s="3" customFormat="1" ht="5.25" customHeight="1">
      <c r="A70" s="65"/>
      <c r="B70" s="82"/>
      <c r="C70" s="66"/>
      <c r="D70" s="66"/>
      <c r="E70" s="66"/>
      <c r="F70" s="66"/>
      <c r="G70" s="67"/>
      <c r="H70" s="68"/>
      <c r="I70" s="69"/>
      <c r="J70" s="70"/>
      <c r="K70" s="66"/>
      <c r="L70" s="71"/>
      <c r="M70" s="72"/>
      <c r="N70" s="2"/>
    </row>
    <row r="71" spans="1:14" ht="14.25" customHeight="1">
      <c r="B71" s="25"/>
      <c r="C71" s="25"/>
      <c r="D71" s="15"/>
      <c r="E71" s="15"/>
      <c r="F71" s="15"/>
      <c r="G71" s="15"/>
      <c r="H71" s="15"/>
      <c r="I71" s="15"/>
      <c r="J71" s="15"/>
      <c r="K71" s="15"/>
      <c r="L71" s="14"/>
      <c r="M71" s="23"/>
    </row>
    <row r="72" spans="1:14">
      <c r="B72" s="16"/>
      <c r="C72" s="16"/>
      <c r="D72" s="15"/>
      <c r="E72" s="15"/>
      <c r="F72" s="15"/>
      <c r="G72" s="15"/>
      <c r="H72" s="15"/>
      <c r="I72" s="15"/>
      <c r="J72" s="15"/>
      <c r="K72" s="15"/>
      <c r="L72" s="17"/>
      <c r="M72" s="17"/>
    </row>
    <row r="73" spans="1:14">
      <c r="B73" s="7"/>
      <c r="C73" s="7"/>
      <c r="D73" s="9"/>
      <c r="E73" s="9"/>
      <c r="F73" s="9"/>
      <c r="G73" s="9"/>
      <c r="H73" s="9"/>
      <c r="I73" s="9"/>
      <c r="J73" s="9"/>
      <c r="K73" s="15"/>
      <c r="L73" s="7"/>
      <c r="M73" s="7"/>
    </row>
    <row r="74" spans="1:14">
      <c r="B74" s="7"/>
      <c r="C74" s="7"/>
      <c r="D74" s="9"/>
      <c r="E74" s="9"/>
      <c r="F74" s="9"/>
      <c r="G74" s="9"/>
      <c r="H74" s="9"/>
      <c r="I74" s="9"/>
      <c r="J74" s="9"/>
      <c r="K74" s="15"/>
      <c r="L74" s="7"/>
      <c r="M74" s="7"/>
    </row>
  </sheetData>
  <mergeCells count="4">
    <mergeCell ref="A1:M1"/>
    <mergeCell ref="G4:K4"/>
    <mergeCell ref="A2:M2"/>
    <mergeCell ref="A3:M3"/>
  </mergeCells>
  <printOptions horizontalCentered="1" verticalCentered="1"/>
  <pageMargins left="0" right="0.19685039370078741" top="0.15748031496062992" bottom="0.15748031496062992" header="0.51181102362204722" footer="7.874015748031496E-2"/>
  <pageSetup scale="85" firstPageNumber="0" orientation="portrait" r:id="rId1"/>
  <ignoredErrors>
    <ignoredError sqref="D21" formula="1"/>
    <ignoredError sqref="A10 A11:A23 A24:A6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16"/>
  <sheetViews>
    <sheetView workbookViewId="0">
      <selection activeCell="H7" sqref="H7"/>
    </sheetView>
  </sheetViews>
  <sheetFormatPr baseColWidth="10" defaultRowHeight="12.75"/>
  <cols>
    <col min="4" max="4" width="16.7109375" customWidth="1"/>
  </cols>
  <sheetData>
    <row r="4" spans="4:8">
      <c r="D4" s="18">
        <f>SUM(D5:D7)</f>
        <v>67812363</v>
      </c>
    </row>
    <row r="5" spans="4:8">
      <c r="D5" s="19">
        <v>58835027</v>
      </c>
    </row>
    <row r="6" spans="4:8">
      <c r="D6" s="19">
        <v>2965504</v>
      </c>
    </row>
    <row r="7" spans="4:8">
      <c r="D7" s="19">
        <v>6011832</v>
      </c>
      <c r="F7">
        <f>(95133492-F8)</f>
        <v>298071</v>
      </c>
      <c r="H7">
        <f>(104862929-105161000)</f>
        <v>-298071</v>
      </c>
    </row>
    <row r="8" spans="4:8">
      <c r="D8" s="20">
        <f>SUM(D9:D11)</f>
        <v>12371696</v>
      </c>
      <c r="F8">
        <v>94835421</v>
      </c>
    </row>
    <row r="9" spans="4:8">
      <c r="D9" s="19">
        <v>333155</v>
      </c>
    </row>
    <row r="10" spans="4:8">
      <c r="D10" s="19">
        <v>1422360</v>
      </c>
    </row>
    <row r="11" spans="4:8">
      <c r="D11" s="19">
        <v>10616181</v>
      </c>
    </row>
    <row r="12" spans="4:8">
      <c r="D12" s="22">
        <v>218400</v>
      </c>
    </row>
    <row r="13" spans="4:8">
      <c r="D13" s="22">
        <v>2169344</v>
      </c>
    </row>
    <row r="14" spans="4:8">
      <c r="D14" s="22">
        <v>12123618</v>
      </c>
    </row>
    <row r="15" spans="4:8">
      <c r="D15" s="20">
        <v>140000</v>
      </c>
    </row>
    <row r="16" spans="4:8">
      <c r="D16" s="1">
        <f>SUM(D4+D8+D12+D13+D14+D15)</f>
        <v>94835421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Hoja2</vt:lpstr>
      <vt:lpstr>Hoja1!Área_de_impresión</vt:lpstr>
      <vt:lpstr>Excel_BuiltIn_Print_Area_1</vt:lpstr>
      <vt:lpstr>Excel_BuiltIn_Print_Area_1_1</vt:lpstr>
      <vt:lpstr>Excel_BuiltIn_Print_Area_1_1_1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JAIME YOUNG</cp:lastModifiedBy>
  <cp:lastPrinted>2020-09-09T17:05:56Z</cp:lastPrinted>
  <dcterms:created xsi:type="dcterms:W3CDTF">2011-03-10T13:13:18Z</dcterms:created>
  <dcterms:modified xsi:type="dcterms:W3CDTF">2020-09-14T13:36:50Z</dcterms:modified>
</cp:coreProperties>
</file>