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9NG9\Documents\DIPLAN\sitio web teletrabajo\ESTADÍSTICA\MATRÍCULA PRELIMINAR VERANO 2019\FINAL 15 DE JUNIO\"/>
    </mc:Choice>
  </mc:AlternateContent>
  <xr:revisionPtr revIDLastSave="0" documentId="8_{8C1823E6-DE5F-45C9-95ED-8583B11495FD}" xr6:coauthVersionLast="45" xr6:coauthVersionMax="45" xr10:uidLastSave="{00000000-0000-0000-0000-000000000000}"/>
  <bookViews>
    <workbookView xWindow="-108" yWindow="-108" windowWidth="23256" windowHeight="12576" tabRatio="338" xr2:uid="{00000000-000D-0000-FFFF-FFFF00000000}"/>
  </bookViews>
  <sheets>
    <sheet name="Hoja1" sheetId="1" r:id="rId1"/>
  </sheets>
  <definedNames>
    <definedName name="_xlnm.Print_Area" localSheetId="0">Hoja1!$A$1:$I$63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I18" i="1"/>
  <c r="H18" i="1"/>
  <c r="E18" i="1"/>
  <c r="I17" i="1"/>
  <c r="F17" i="1" l="1"/>
  <c r="I20" i="1"/>
  <c r="H20" i="1"/>
  <c r="F20" i="1"/>
  <c r="E20" i="1"/>
  <c r="I19" i="1"/>
  <c r="F19" i="1"/>
  <c r="E19" i="1"/>
  <c r="H16" i="1"/>
  <c r="I15" i="1"/>
  <c r="F15" i="1"/>
  <c r="E15" i="1"/>
  <c r="H13" i="1" l="1"/>
  <c r="E13" i="1"/>
  <c r="G18" i="1" l="1"/>
  <c r="D18" i="1" l="1"/>
  <c r="D30" i="1" l="1"/>
  <c r="D19" i="1" l="1"/>
  <c r="F13" i="1" l="1"/>
  <c r="I13" i="1"/>
  <c r="G24" i="1" l="1"/>
  <c r="I22" i="1"/>
  <c r="E22" i="1"/>
  <c r="D13" i="1"/>
  <c r="F22" i="1"/>
  <c r="H22" i="1"/>
  <c r="D15" i="1"/>
  <c r="G15" i="1"/>
  <c r="D16" i="1"/>
  <c r="G16" i="1"/>
  <c r="D17" i="1"/>
  <c r="G17" i="1"/>
  <c r="G19" i="1"/>
  <c r="B19" i="1" s="1"/>
  <c r="D20" i="1"/>
  <c r="G20" i="1"/>
  <c r="D24" i="1"/>
  <c r="D25" i="1"/>
  <c r="G25" i="1"/>
  <c r="D26" i="1"/>
  <c r="G26" i="1"/>
  <c r="D27" i="1"/>
  <c r="G27" i="1"/>
  <c r="D28" i="1"/>
  <c r="G28" i="1"/>
  <c r="D29" i="1"/>
  <c r="G29" i="1"/>
  <c r="G30" i="1"/>
  <c r="I10" i="1" l="1"/>
  <c r="BB45" i="1" s="1"/>
  <c r="H10" i="1"/>
  <c r="G22" i="1"/>
  <c r="B26" i="1"/>
  <c r="B24" i="1"/>
  <c r="B30" i="1"/>
  <c r="B20" i="1"/>
  <c r="B18" i="1"/>
  <c r="G13" i="1"/>
  <c r="B15" i="1"/>
  <c r="D22" i="1"/>
  <c r="B27" i="1"/>
  <c r="B17" i="1"/>
  <c r="B16" i="1"/>
  <c r="B29" i="1"/>
  <c r="B25" i="1"/>
  <c r="B28" i="1"/>
  <c r="F10" i="1"/>
  <c r="BA45" i="1" s="1"/>
  <c r="E10" i="1"/>
  <c r="BA44" i="1" s="1"/>
  <c r="BB44" i="1" l="1"/>
  <c r="G10" i="1"/>
  <c r="D10" i="1"/>
  <c r="B22" i="1"/>
  <c r="B13" i="1"/>
  <c r="B10" i="1" l="1"/>
  <c r="D11" i="1" l="1"/>
  <c r="I11" i="1"/>
  <c r="C15" i="1"/>
  <c r="C25" i="1"/>
  <c r="G11" i="1"/>
  <c r="C19" i="1"/>
  <c r="C29" i="1"/>
  <c r="C16" i="1"/>
  <c r="C20" i="1"/>
  <c r="C26" i="1"/>
  <c r="C17" i="1"/>
  <c r="H11" i="1"/>
  <c r="C22" i="1"/>
  <c r="C27" i="1"/>
  <c r="C13" i="1"/>
  <c r="C18" i="1"/>
  <c r="C24" i="1"/>
  <c r="C28" i="1"/>
  <c r="F11" i="1"/>
  <c r="C10" i="1"/>
  <c r="E11" i="1"/>
  <c r="B11" i="1" l="1"/>
</calcChain>
</file>

<file path=xl/sharedStrings.xml><?xml version="1.0" encoding="utf-8"?>
<sst xmlns="http://schemas.openxmlformats.org/spreadsheetml/2006/main" count="41" uniqueCount="35">
  <si>
    <t>%</t>
  </si>
  <si>
    <t xml:space="preserve"> Porcentaje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</si>
  <si>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</si>
  <si>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</si>
  <si>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</si>
  <si>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</si>
  <si>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</si>
  <si>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</si>
  <si>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</si>
  <si>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</si>
  <si>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</si>
  <si>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</si>
  <si>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</si>
  <si>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</si>
  <si>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</si>
  <si>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SEDE PANAMÁ</t>
  </si>
  <si>
    <t>h</t>
  </si>
  <si>
    <t>m</t>
  </si>
  <si>
    <t>Diurno</t>
  </si>
  <si>
    <t>Nocturno</t>
  </si>
  <si>
    <t>Hombres</t>
  </si>
  <si>
    <t>Mujeres</t>
  </si>
  <si>
    <t xml:space="preserve">  MATRÍCULA POR SEXO Y TURNO, SEGÚN SEDE:</t>
  </si>
  <si>
    <t>Sede</t>
  </si>
  <si>
    <t>Total</t>
  </si>
  <si>
    <t>Sexo y Turno</t>
  </si>
  <si>
    <t>Turno</t>
  </si>
  <si>
    <t>Sub- Total</t>
  </si>
  <si>
    <t>CENTROS REGIONALES</t>
  </si>
  <si>
    <t>Matrícula</t>
  </si>
  <si>
    <t xml:space="preserve"> </t>
  </si>
  <si>
    <t xml:space="preserve"> TOTAL</t>
  </si>
  <si>
    <t>VERANO 2019</t>
  </si>
  <si>
    <t xml:space="preserve"> Hombres=4,733</t>
  </si>
  <si>
    <t>Mujeres = 3,802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</si>
</sst>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[Red]#,##0"/>
    <numFmt numFmtId="165" formatCode="0.0"/>
    <numFmt numFmtId="166" formatCode="#,##0.0;[Red]#,##0.0"/>
    <numFmt numFmtId="167" formatCode="#,##0.0"/>
  </numFmts>
  <fonts count="10" x14ac:knownFonts="1">
    <font>
      <sz val="10"/>
      <name val="Arial"/>
      <family val="2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21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3" fillId="3" borderId="0" xfId="0" applyNumberFormat="1" applyFont="1" applyFill="1" applyBorder="1" applyAlignment="1">
      <alignment vertical="center"/>
    </xf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4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0" borderId="0" xfId="0" applyFont="1"/>
    <xf numFmtId="3" fontId="4" fillId="0" borderId="0" xfId="0" applyNumberFormat="1" applyFont="1"/>
    <xf numFmtId="167" fontId="4" fillId="0" borderId="0" xfId="0" applyNumberFormat="1" applyFont="1"/>
    <xf numFmtId="164" fontId="5" fillId="6" borderId="0" xfId="0" applyNumberFormat="1" applyFont="1" applyFill="1"/>
    <xf numFmtId="164" fontId="5" fillId="0" borderId="0" xfId="0" applyNumberFormat="1" applyFont="1"/>
    <xf numFmtId="164" fontId="5" fillId="2" borderId="0" xfId="0" applyNumberFormat="1" applyFont="1" applyFill="1"/>
    <xf numFmtId="164" fontId="4" fillId="2" borderId="0" xfId="0" applyNumberFormat="1" applyFont="1" applyFill="1"/>
    <xf numFmtId="164" fontId="4" fillId="0" borderId="0" xfId="0" applyNumberFormat="1" applyFont="1" applyFill="1"/>
    <xf numFmtId="164" fontId="4" fillId="7" borderId="0" xfId="0" applyNumberFormat="1" applyFont="1" applyFill="1"/>
    <xf numFmtId="0" fontId="7" fillId="0" borderId="0" xfId="0" applyFont="1"/>
    <xf numFmtId="0" fontId="6" fillId="8" borderId="2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7" fillId="5" borderId="10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9" xfId="0" applyFont="1" applyFill="1" applyBorder="1"/>
    <xf numFmtId="0" fontId="7" fillId="2" borderId="4" xfId="0" applyFont="1" applyFill="1" applyBorder="1"/>
    <xf numFmtId="0" fontId="7" fillId="2" borderId="9" xfId="0" applyFont="1" applyFill="1" applyBorder="1"/>
    <xf numFmtId="0" fontId="7" fillId="2" borderId="6" xfId="0" applyFont="1" applyFill="1" applyBorder="1"/>
    <xf numFmtId="0" fontId="6" fillId="3" borderId="10" xfId="0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center"/>
    </xf>
    <xf numFmtId="165" fontId="7" fillId="2" borderId="14" xfId="0" applyNumberFormat="1" applyFont="1" applyFill="1" applyBorder="1"/>
    <xf numFmtId="165" fontId="7" fillId="2" borderId="20" xfId="0" applyNumberFormat="1" applyFont="1" applyFill="1" applyBorder="1"/>
    <xf numFmtId="165" fontId="7" fillId="2" borderId="5" xfId="0" applyNumberFormat="1" applyFont="1" applyFill="1" applyBorder="1"/>
    <xf numFmtId="165" fontId="7" fillId="2" borderId="10" xfId="0" applyNumberFormat="1" applyFont="1" applyFill="1" applyBorder="1"/>
    <xf numFmtId="165" fontId="7" fillId="2" borderId="0" xfId="0" applyNumberFormat="1" applyFont="1" applyFill="1" applyBorder="1"/>
    <xf numFmtId="0" fontId="7" fillId="2" borderId="20" xfId="0" applyFont="1" applyFill="1" applyBorder="1"/>
    <xf numFmtId="0" fontId="7" fillId="2" borderId="5" xfId="0" applyFont="1" applyFill="1" applyBorder="1"/>
    <xf numFmtId="0" fontId="7" fillId="2" borderId="10" xfId="0" applyFont="1" applyFill="1" applyBorder="1"/>
    <xf numFmtId="0" fontId="7" fillId="2" borderId="0" xfId="0" applyFont="1" applyFill="1" applyBorder="1"/>
    <xf numFmtId="0" fontId="6" fillId="5" borderId="10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vertical="center"/>
    </xf>
    <xf numFmtId="164" fontId="6" fillId="2" borderId="20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7" fillId="2" borderId="14" xfId="0" applyNumberFormat="1" applyFont="1" applyFill="1" applyBorder="1"/>
    <xf numFmtId="164" fontId="7" fillId="2" borderId="20" xfId="0" applyNumberFormat="1" applyFont="1" applyFill="1" applyBorder="1"/>
    <xf numFmtId="164" fontId="7" fillId="2" borderId="5" xfId="0" applyNumberFormat="1" applyFont="1" applyFill="1" applyBorder="1"/>
    <xf numFmtId="164" fontId="7" fillId="2" borderId="10" xfId="0" applyNumberFormat="1" applyFont="1" applyFill="1" applyBorder="1"/>
    <xf numFmtId="164" fontId="7" fillId="2" borderId="0" xfId="0" applyNumberFormat="1" applyFont="1" applyFill="1" applyBorder="1"/>
    <xf numFmtId="164" fontId="8" fillId="2" borderId="14" xfId="0" applyNumberFormat="1" applyFont="1" applyFill="1" applyBorder="1"/>
    <xf numFmtId="165" fontId="8" fillId="2" borderId="14" xfId="0" applyNumberFormat="1" applyFont="1" applyFill="1" applyBorder="1"/>
    <xf numFmtId="0" fontId="6" fillId="3" borderId="10" xfId="0" applyFont="1" applyFill="1" applyBorder="1" applyAlignment="1">
      <alignment vertical="center"/>
    </xf>
    <xf numFmtId="164" fontId="9" fillId="3" borderId="14" xfId="0" applyNumberFormat="1" applyFont="1" applyFill="1" applyBorder="1" applyAlignment="1">
      <alignment vertical="center"/>
    </xf>
    <xf numFmtId="165" fontId="9" fillId="3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/>
    <xf numFmtId="0" fontId="7" fillId="5" borderId="12" xfId="0" applyFont="1" applyFill="1" applyBorder="1"/>
    <xf numFmtId="0" fontId="7" fillId="2" borderId="16" xfId="0" applyFont="1" applyFill="1" applyBorder="1"/>
    <xf numFmtId="0" fontId="7" fillId="2" borderId="21" xfId="0" applyFont="1" applyFill="1" applyBorder="1"/>
    <xf numFmtId="0" fontId="7" fillId="2" borderId="8" xfId="0" applyFont="1" applyFill="1" applyBorder="1"/>
    <xf numFmtId="0" fontId="7" fillId="2" borderId="12" xfId="0" applyFont="1" applyFill="1" applyBorder="1"/>
    <xf numFmtId="0" fontId="7" fillId="2" borderId="7" xfId="0" applyFont="1" applyFill="1" applyBorder="1"/>
    <xf numFmtId="164" fontId="7" fillId="2" borderId="7" xfId="0" applyNumberFormat="1" applyFont="1" applyFill="1" applyBorder="1"/>
    <xf numFmtId="0" fontId="7" fillId="0" borderId="10" xfId="0" applyFont="1" applyFill="1" applyBorder="1"/>
    <xf numFmtId="164" fontId="8" fillId="0" borderId="14" xfId="0" applyNumberFormat="1" applyFont="1" applyFill="1" applyBorder="1"/>
    <xf numFmtId="0" fontId="6" fillId="9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1200">
                <a:latin typeface="Arial" panose="020B0604020202020204" pitchFamily="34" charset="0"/>
                <a:cs typeface="Arial" panose="020B0604020202020204" pitchFamily="34" charset="0"/>
              </a:rPr>
              <a:t>MATRÍCULA POR SEXO Y TURNO: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1200">
                <a:latin typeface="Arial" panose="020B0604020202020204" pitchFamily="34" charset="0"/>
                <a:cs typeface="Arial" panose="020B0604020202020204" pitchFamily="34" charset="0"/>
              </a:rPr>
              <a:t>VERANO 2019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A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826801995378553"/>
          <c:y val="3.888521296132502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06194450557821"/>
          <c:y val="0.15209075710570838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Hoja1!$AZ$44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Hoja1!$BA$43:$BB$43</c:f>
              <c:strCache>
                <c:ptCount val="2"/>
                <c:pt idx="0">
                  <c:v> Hombres=4,733</c:v>
                </c:pt>
                <c:pt idx="1">
                  <c:v>Mujeres = 3,802</c:v>
                </c:pt>
              </c:strCache>
            </c:strRef>
          </c:cat>
          <c:val>
            <c:numRef>
              <c:f>Hoja1!$BA$44:$BB$44</c:f>
              <c:numCache>
                <c:formatCode>#,##0</c:formatCode>
                <c:ptCount val="2"/>
                <c:pt idx="0">
                  <c:v>2284</c:v>
                </c:pt>
                <c:pt idx="1">
                  <c:v>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7-4575-9025-09F51E6F808E}"/>
            </c:ext>
          </c:extLst>
        </c:ser>
        <c:ser>
          <c:idx val="1"/>
          <c:order val="1"/>
          <c:tx>
            <c:strRef>
              <c:f>Hoja1!$AZ$45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Hoja1!$BA$43:$BB$43</c:f>
              <c:strCache>
                <c:ptCount val="2"/>
                <c:pt idx="0">
                  <c:v> Hombres=4,733</c:v>
                </c:pt>
                <c:pt idx="1">
                  <c:v>Mujeres = 3,802</c:v>
                </c:pt>
              </c:strCache>
            </c:strRef>
          </c:cat>
          <c:val>
            <c:numRef>
              <c:f>Hoja1!$BA$45:$BB$45</c:f>
              <c:numCache>
                <c:formatCode>#,##0</c:formatCode>
                <c:ptCount val="2"/>
                <c:pt idx="0">
                  <c:v>2449</c:v>
                </c:pt>
                <c:pt idx="1">
                  <c:v>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7-4575-9025-09F51E6F8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486368"/>
        <c:axId val="340433856"/>
        <c:axId val="0"/>
      </c:bar3DChart>
      <c:catAx>
        <c:axId val="3404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A" sz="1050">
                    <a:latin typeface="Arial" panose="020B0604020202020204" pitchFamily="34" charset="0"/>
                    <a:cs typeface="Arial" panose="020B0604020202020204" pitchFamily="34" charset="0"/>
                  </a:rPr>
                  <a:t>Sexo y Turno</a:t>
                </a:r>
              </a:p>
            </c:rich>
          </c:tx>
          <c:layout>
            <c:manualLayout>
              <c:xMode val="edge"/>
              <c:yMode val="edge"/>
              <c:x val="0.47519575732464969"/>
              <c:y val="0.909915748541801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340433856"/>
        <c:crosses val="autoZero"/>
        <c:auto val="1"/>
        <c:lblAlgn val="ctr"/>
        <c:lblOffset val="100"/>
        <c:noMultiLvlLbl val="0"/>
      </c:catAx>
      <c:valAx>
        <c:axId val="340433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wordArtVert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A">
                    <a:latin typeface="Arial" panose="020B0604020202020204" pitchFamily="34" charset="0"/>
                    <a:cs typeface="Arial" panose="020B0604020202020204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6.5332019866257071E-2"/>
              <c:y val="0.2839515613463505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40486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79</xdr:col>
      <xdr:colOff>352425</xdr:colOff>
      <xdr:row>33</xdr:row>
      <xdr:rowOff>57150</xdr:rowOff>
    </xdr:from>
    <xdr:to>
      <xdr:col>86</xdr:col>
      <xdr:colOff>352425</xdr:colOff>
      <xdr:row>47</xdr:row>
      <xdr:rowOff>152400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08100" y="5895975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304800</xdr:colOff>
      <xdr:row>31</xdr:row>
      <xdr:rowOff>85726</xdr:rowOff>
    </xdr:to>
    <xdr:sp macro="" textlink="">
      <xdr:nvSpPr>
        <xdr:cNvPr id="1027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17245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480506</xdr:colOff>
      <xdr:row>37</xdr:row>
      <xdr:rowOff>201253</xdr:rowOff>
    </xdr:from>
    <xdr:to>
      <xdr:col>8</xdr:col>
      <xdr:colOff>156657</xdr:colOff>
      <xdr:row>61</xdr:row>
      <xdr:rowOff>66315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7"/>
  <sheetViews>
    <sheetView showGridLines="0" tabSelected="1" view="pageBreakPreview" zoomScale="106" zoomScaleNormal="106" zoomScaleSheetLayoutView="106" workbookViewId="0">
      <selection activeCell="A28" sqref="A28"/>
    </sheetView>
  </sheetViews>
  <sheetFormatPr baseColWidth="10" defaultColWidth="11.5546875" defaultRowHeight="16.8" x14ac:dyDescent="0.3"/>
  <cols>
    <col min="1" max="1" width="37.44140625" style="4" customWidth="1"/>
    <col min="2" max="3" width="10.5546875" style="4" customWidth="1"/>
    <col min="4" max="4" width="12.109375" style="4" customWidth="1"/>
    <col min="5" max="5" width="11" style="4" customWidth="1"/>
    <col min="6" max="6" width="11.44140625" style="4" customWidth="1"/>
    <col min="7" max="7" width="11.5546875" style="4" customWidth="1"/>
    <col min="8" max="8" width="11" style="4" customWidth="1"/>
    <col min="9" max="9" width="11.44140625" style="4" customWidth="1"/>
    <col min="10" max="44" width="7.44140625" style="7" customWidth="1"/>
    <col min="45" max="45" width="7.5546875" style="7" customWidth="1"/>
    <col min="46" max="46" width="9.6640625" style="4" customWidth="1"/>
    <col min="47" max="47" width="9.44140625" style="4" customWidth="1"/>
    <col min="48" max="49" width="7.44140625" style="4" customWidth="1"/>
    <col min="50" max="52" width="8" style="4" customWidth="1"/>
    <col min="53" max="53" width="11.109375" style="4" bestFit="1" customWidth="1"/>
    <col min="54" max="54" width="9.88671875" style="4" customWidth="1"/>
    <col min="55" max="55" width="8" style="4" customWidth="1"/>
    <col min="56" max="16384" width="11.5546875" style="4"/>
  </cols>
  <sheetData>
    <row r="1" spans="1:57" x14ac:dyDescent="0.3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57" x14ac:dyDescent="0.3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57" ht="7.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AV3" s="4" t="s">
        <v>30</v>
      </c>
    </row>
    <row r="4" spans="1:57" x14ac:dyDescent="0.3">
      <c r="A4" s="83" t="s">
        <v>23</v>
      </c>
      <c r="B4" s="90" t="s">
        <v>29</v>
      </c>
      <c r="C4" s="90"/>
      <c r="D4" s="90"/>
      <c r="E4" s="90"/>
      <c r="F4" s="90"/>
      <c r="G4" s="90"/>
      <c r="H4" s="90"/>
      <c r="I4" s="9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57" x14ac:dyDescent="0.3">
      <c r="A5" s="84"/>
      <c r="B5" s="74" t="s">
        <v>24</v>
      </c>
      <c r="C5" s="74" t="s">
        <v>0</v>
      </c>
      <c r="D5" s="78" t="s">
        <v>25</v>
      </c>
      <c r="E5" s="79"/>
      <c r="F5" s="79"/>
      <c r="G5" s="79"/>
      <c r="H5" s="79"/>
      <c r="I5" s="8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57" x14ac:dyDescent="0.3">
      <c r="A6" s="84"/>
      <c r="B6" s="75"/>
      <c r="C6" s="75"/>
      <c r="D6" s="81" t="s">
        <v>20</v>
      </c>
      <c r="E6" s="79"/>
      <c r="F6" s="82"/>
      <c r="G6" s="78" t="s">
        <v>21</v>
      </c>
      <c r="H6" s="79"/>
      <c r="I6" s="8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57" x14ac:dyDescent="0.3">
      <c r="A7" s="84"/>
      <c r="B7" s="75"/>
      <c r="C7" s="75"/>
      <c r="D7" s="86" t="s">
        <v>27</v>
      </c>
      <c r="E7" s="79" t="s">
        <v>26</v>
      </c>
      <c r="F7" s="82"/>
      <c r="G7" s="88" t="s">
        <v>27</v>
      </c>
      <c r="H7" s="79" t="s">
        <v>26</v>
      </c>
      <c r="I7" s="8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57" x14ac:dyDescent="0.3">
      <c r="A8" s="85"/>
      <c r="B8" s="76"/>
      <c r="C8" s="76"/>
      <c r="D8" s="87"/>
      <c r="E8" s="20" t="s">
        <v>18</v>
      </c>
      <c r="F8" s="21" t="s">
        <v>19</v>
      </c>
      <c r="G8" s="89"/>
      <c r="H8" s="20" t="s">
        <v>18</v>
      </c>
      <c r="I8" s="22" t="s">
        <v>19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U8" s="2"/>
      <c r="AX8" s="8"/>
      <c r="AY8" s="8"/>
      <c r="AZ8" s="8"/>
      <c r="BA8" s="8"/>
      <c r="BB8" s="8"/>
      <c r="BC8" s="8"/>
    </row>
    <row r="9" spans="1:57" x14ac:dyDescent="0.3">
      <c r="A9" s="23"/>
      <c r="B9" s="24"/>
      <c r="C9" s="25"/>
      <c r="D9" s="26"/>
      <c r="E9" s="27"/>
      <c r="F9" s="28"/>
      <c r="G9" s="29"/>
      <c r="H9" s="27"/>
      <c r="I9" s="2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U9" s="2"/>
    </row>
    <row r="10" spans="1:57" ht="19.5" customHeight="1" x14ac:dyDescent="0.3">
      <c r="A10" s="30" t="s">
        <v>31</v>
      </c>
      <c r="B10" s="31">
        <f>+D10+G10</f>
        <v>8535</v>
      </c>
      <c r="C10" s="32">
        <f>B10/$B$10*100</f>
        <v>100</v>
      </c>
      <c r="D10" s="33">
        <f>+E10+F10</f>
        <v>4733</v>
      </c>
      <c r="E10" s="34">
        <f>+E13+E22</f>
        <v>2284</v>
      </c>
      <c r="F10" s="35">
        <f>+F13+F22</f>
        <v>2449</v>
      </c>
      <c r="G10" s="36">
        <f>+H10+I10</f>
        <v>3802</v>
      </c>
      <c r="H10" s="34">
        <f>+H13+H22</f>
        <v>1849</v>
      </c>
      <c r="I10" s="36">
        <f>+I13+I22</f>
        <v>1953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"/>
      <c r="AU10" s="2"/>
      <c r="AV10" s="2"/>
      <c r="AX10" s="2"/>
      <c r="AY10" s="2"/>
      <c r="AZ10" s="2"/>
      <c r="BA10" s="2"/>
      <c r="BB10" s="2"/>
      <c r="BC10" s="2"/>
      <c r="BD10" s="2"/>
      <c r="BE10" s="2"/>
    </row>
    <row r="11" spans="1:57" x14ac:dyDescent="0.3">
      <c r="A11" s="37" t="s">
        <v>1</v>
      </c>
      <c r="B11" s="38">
        <f>+D11+G11</f>
        <v>100</v>
      </c>
      <c r="C11" s="38"/>
      <c r="D11" s="39">
        <f t="shared" ref="D11:H11" si="0">+D10/$B$10*100</f>
        <v>55.454012888107798</v>
      </c>
      <c r="E11" s="40">
        <f t="shared" si="0"/>
        <v>26.760398359695369</v>
      </c>
      <c r="F11" s="41">
        <f t="shared" si="0"/>
        <v>28.693614528412422</v>
      </c>
      <c r="G11" s="42">
        <f t="shared" si="0"/>
        <v>44.545987111892209</v>
      </c>
      <c r="H11" s="40">
        <f t="shared" si="0"/>
        <v>21.663737551259523</v>
      </c>
      <c r="I11" s="42">
        <f>+I10/$B$10*100</f>
        <v>22.88224956063269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3">
      <c r="A12" s="23"/>
      <c r="B12" s="25"/>
      <c r="C12" s="38"/>
      <c r="D12" s="43"/>
      <c r="E12" s="44"/>
      <c r="F12" s="45"/>
      <c r="G12" s="46"/>
      <c r="H12" s="44"/>
      <c r="I12" s="4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2"/>
      <c r="AU12" s="2"/>
      <c r="AV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 x14ac:dyDescent="0.3">
      <c r="A13" s="47" t="s">
        <v>15</v>
      </c>
      <c r="B13" s="48">
        <f>+D13+G13</f>
        <v>5527</v>
      </c>
      <c r="C13" s="49">
        <f>B13/$B$10*100</f>
        <v>64.756883421206794</v>
      </c>
      <c r="D13" s="50">
        <f>+E13+F13</f>
        <v>3007</v>
      </c>
      <c r="E13" s="51">
        <f>SUM(E15:E20)</f>
        <v>1473</v>
      </c>
      <c r="F13" s="52">
        <f>SUM(F15:F20)</f>
        <v>1534</v>
      </c>
      <c r="G13" s="53">
        <f>+H13+I13</f>
        <v>2520</v>
      </c>
      <c r="H13" s="51">
        <f>SUM(H15:H20)</f>
        <v>1218</v>
      </c>
      <c r="I13" s="53">
        <f>SUM(I15:I20)</f>
        <v>1302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/>
      <c r="AU13" s="2"/>
      <c r="AV13" s="2"/>
      <c r="AW13" s="3"/>
      <c r="AX13" s="2"/>
      <c r="AY13" s="2"/>
      <c r="AZ13" s="2"/>
      <c r="BA13" s="2"/>
      <c r="BB13" s="2"/>
      <c r="BC13" s="2"/>
      <c r="BD13" s="2"/>
      <c r="BE13" s="2"/>
    </row>
    <row r="14" spans="1:57" x14ac:dyDescent="0.3">
      <c r="A14" s="23"/>
      <c r="B14" s="54"/>
      <c r="C14" s="38"/>
      <c r="D14" s="55"/>
      <c r="E14" s="56"/>
      <c r="F14" s="57"/>
      <c r="G14" s="58"/>
      <c r="H14" s="56"/>
      <c r="I14" s="5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"/>
      <c r="AU14" s="2"/>
      <c r="AV14" s="2"/>
      <c r="AX14" s="2"/>
      <c r="AY14" s="2"/>
      <c r="AZ14" s="2"/>
      <c r="BA14" s="2"/>
      <c r="BB14" s="2"/>
      <c r="BC14" s="2"/>
    </row>
    <row r="15" spans="1:57" ht="17.399999999999999" customHeight="1" x14ac:dyDescent="0.3">
      <c r="A15" s="72" t="s">
        <v>2</v>
      </c>
      <c r="B15" s="73">
        <f t="shared" ref="B15:B20" si="1">+D15+G15</f>
        <v>1987</v>
      </c>
      <c r="C15" s="60">
        <f t="shared" ref="C15:C20" si="2">B15/$B$10*100</f>
        <v>23.280609256004688</v>
      </c>
      <c r="D15" s="55">
        <f t="shared" ref="D15:D20" si="3">+E15+F15</f>
        <v>957</v>
      </c>
      <c r="E15" s="56">
        <f>552</f>
        <v>552</v>
      </c>
      <c r="F15" s="57">
        <f>262+143</f>
        <v>405</v>
      </c>
      <c r="G15" s="58">
        <f t="shared" ref="G15:G20" si="4">SUM(H15:I15)</f>
        <v>1030</v>
      </c>
      <c r="H15" s="56">
        <v>574</v>
      </c>
      <c r="I15" s="58">
        <f>321+135</f>
        <v>456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2"/>
      <c r="AX15" s="2"/>
      <c r="AY15" s="2"/>
      <c r="AZ15" s="2"/>
      <c r="BA15" s="2"/>
      <c r="BB15" s="2"/>
      <c r="BC15" s="2"/>
      <c r="BD15" s="2"/>
      <c r="BE15" s="2"/>
    </row>
    <row r="16" spans="1:57" ht="17.399999999999999" customHeight="1" x14ac:dyDescent="0.3">
      <c r="A16" s="72" t="s">
        <v>3</v>
      </c>
      <c r="B16" s="73">
        <f t="shared" si="1"/>
        <v>469</v>
      </c>
      <c r="C16" s="60">
        <f t="shared" si="2"/>
        <v>5.4950205038078499</v>
      </c>
      <c r="D16" s="55">
        <f t="shared" si="3"/>
        <v>200</v>
      </c>
      <c r="E16" s="56">
        <v>161</v>
      </c>
      <c r="F16" s="57">
        <v>39</v>
      </c>
      <c r="G16" s="58">
        <f t="shared" si="4"/>
        <v>269</v>
      </c>
      <c r="H16" s="56">
        <f>189+32</f>
        <v>221</v>
      </c>
      <c r="I16" s="58">
        <v>48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2"/>
      <c r="AX16" s="2"/>
      <c r="AY16" s="2"/>
      <c r="AZ16" s="2"/>
      <c r="BA16" s="2"/>
      <c r="BB16" s="2"/>
      <c r="BC16" s="2"/>
      <c r="BD16" s="2"/>
      <c r="BE16" s="2"/>
    </row>
    <row r="17" spans="1:57" ht="17.399999999999999" customHeight="1" x14ac:dyDescent="0.3">
      <c r="A17" s="72" t="s">
        <v>4</v>
      </c>
      <c r="B17" s="73">
        <f t="shared" si="1"/>
        <v>1177</v>
      </c>
      <c r="C17" s="60">
        <f t="shared" si="2"/>
        <v>13.790275336848271</v>
      </c>
      <c r="D17" s="55">
        <f t="shared" si="3"/>
        <v>500</v>
      </c>
      <c r="E17" s="56">
        <v>189</v>
      </c>
      <c r="F17" s="57">
        <f>209+102</f>
        <v>311</v>
      </c>
      <c r="G17" s="58">
        <f t="shared" si="4"/>
        <v>677</v>
      </c>
      <c r="H17" s="56">
        <v>230</v>
      </c>
      <c r="I17" s="58">
        <f>330+117</f>
        <v>447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2"/>
      <c r="AX17" s="2"/>
      <c r="AY17" s="2"/>
      <c r="AZ17" s="2"/>
      <c r="BA17" s="2"/>
      <c r="BB17" s="2"/>
      <c r="BC17" s="2"/>
      <c r="BD17" s="2"/>
      <c r="BE17" s="2"/>
    </row>
    <row r="18" spans="1:57" ht="17.399999999999999" customHeight="1" x14ac:dyDescent="0.3">
      <c r="A18" s="72" t="s">
        <v>5</v>
      </c>
      <c r="B18" s="73">
        <f t="shared" si="1"/>
        <v>899</v>
      </c>
      <c r="C18" s="60">
        <f t="shared" si="2"/>
        <v>10.533099004100761</v>
      </c>
      <c r="D18" s="55">
        <f t="shared" si="3"/>
        <v>669</v>
      </c>
      <c r="E18" s="56">
        <f>211+5+75</f>
        <v>291</v>
      </c>
      <c r="F18" s="57">
        <f>289+22+67</f>
        <v>378</v>
      </c>
      <c r="G18" s="58">
        <f t="shared" si="4"/>
        <v>230</v>
      </c>
      <c r="H18" s="56">
        <f>69+1+11</f>
        <v>81</v>
      </c>
      <c r="I18" s="58">
        <f>99+11+39</f>
        <v>149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8"/>
      <c r="AU18" s="18"/>
      <c r="AV18" s="2"/>
      <c r="AX18" s="2"/>
      <c r="AY18" s="2"/>
      <c r="AZ18" s="2"/>
      <c r="BA18" s="2"/>
      <c r="BB18" s="2"/>
      <c r="BC18" s="2"/>
      <c r="BD18" s="2"/>
      <c r="BE18" s="2"/>
    </row>
    <row r="19" spans="1:57" ht="17.399999999999999" customHeight="1" x14ac:dyDescent="0.3">
      <c r="A19" s="72" t="s">
        <v>6</v>
      </c>
      <c r="B19" s="73">
        <f>+D19+G19</f>
        <v>758</v>
      </c>
      <c r="C19" s="60">
        <f t="shared" si="2"/>
        <v>8.8810779144698309</v>
      </c>
      <c r="D19" s="55">
        <f t="shared" si="3"/>
        <v>583</v>
      </c>
      <c r="E19" s="56">
        <f>232</f>
        <v>232</v>
      </c>
      <c r="F19" s="57">
        <f>88+263</f>
        <v>351</v>
      </c>
      <c r="G19" s="58">
        <f t="shared" si="4"/>
        <v>175</v>
      </c>
      <c r="H19" s="56">
        <v>48</v>
      </c>
      <c r="I19" s="58">
        <f>68+59</f>
        <v>127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7"/>
      <c r="AU19" s="17"/>
      <c r="AV19" s="2"/>
      <c r="AX19" s="2"/>
      <c r="AY19" s="2"/>
      <c r="AZ19" s="2"/>
      <c r="BA19" s="2"/>
      <c r="BB19" s="2"/>
      <c r="BC19" s="2"/>
      <c r="BD19" s="2"/>
      <c r="BE19" s="2"/>
    </row>
    <row r="20" spans="1:57" ht="17.399999999999999" customHeight="1" x14ac:dyDescent="0.3">
      <c r="A20" s="72" t="s">
        <v>7</v>
      </c>
      <c r="B20" s="73">
        <f t="shared" si="1"/>
        <v>237</v>
      </c>
      <c r="C20" s="60">
        <f t="shared" si="2"/>
        <v>2.7768014059753954</v>
      </c>
      <c r="D20" s="55">
        <f t="shared" si="3"/>
        <v>98</v>
      </c>
      <c r="E20" s="56">
        <f>21+27</f>
        <v>48</v>
      </c>
      <c r="F20" s="57">
        <f>39+11</f>
        <v>50</v>
      </c>
      <c r="G20" s="58">
        <f t="shared" si="4"/>
        <v>139</v>
      </c>
      <c r="H20" s="56">
        <f>9+55</f>
        <v>64</v>
      </c>
      <c r="I20" s="58">
        <f>46+29</f>
        <v>75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6"/>
      <c r="AU20" s="16"/>
      <c r="AV20" s="2"/>
      <c r="AX20" s="2"/>
      <c r="AY20" s="2"/>
      <c r="AZ20" s="2"/>
      <c r="BA20" s="2"/>
      <c r="BB20" s="2"/>
      <c r="BC20" s="2"/>
      <c r="BD20" s="2"/>
      <c r="BE20" s="2"/>
    </row>
    <row r="21" spans="1:57" x14ac:dyDescent="0.3">
      <c r="A21" s="23"/>
      <c r="B21" s="59"/>
      <c r="C21" s="60"/>
      <c r="D21" s="55"/>
      <c r="E21" s="56"/>
      <c r="F21" s="57"/>
      <c r="G21" s="58"/>
      <c r="H21" s="56"/>
      <c r="I21" s="5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/>
      <c r="AU21" s="2"/>
      <c r="AV21" s="2"/>
      <c r="AX21" s="2"/>
      <c r="AY21" s="2"/>
      <c r="AZ21" s="2"/>
      <c r="BA21" s="2"/>
      <c r="BB21" s="2"/>
      <c r="BC21" s="2"/>
      <c r="BD21" s="2"/>
      <c r="BE21" s="2"/>
    </row>
    <row r="22" spans="1:57" ht="19.5" customHeight="1" x14ac:dyDescent="0.3">
      <c r="A22" s="61" t="s">
        <v>28</v>
      </c>
      <c r="B22" s="62">
        <f>+D22+G22</f>
        <v>3008</v>
      </c>
      <c r="C22" s="63">
        <f>B22/$B$10*100</f>
        <v>35.243116578793206</v>
      </c>
      <c r="D22" s="33">
        <f>+E22+F22</f>
        <v>1726</v>
      </c>
      <c r="E22" s="34">
        <f>SUM(E24:E30)</f>
        <v>811</v>
      </c>
      <c r="F22" s="35">
        <f>SUM(F24:F30)</f>
        <v>915</v>
      </c>
      <c r="G22" s="36">
        <f>+H22+I22</f>
        <v>1282</v>
      </c>
      <c r="H22" s="34">
        <f>SUM(H24:H30)</f>
        <v>631</v>
      </c>
      <c r="I22" s="36">
        <f>SUM(I24:I30)</f>
        <v>651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3"/>
      <c r="AU22" s="14"/>
      <c r="AV22" s="2"/>
      <c r="AX22" s="2"/>
      <c r="AY22" s="2"/>
      <c r="AZ22" s="2"/>
      <c r="BA22" s="2"/>
      <c r="BB22" s="2"/>
      <c r="BC22" s="2"/>
      <c r="BD22" s="2"/>
      <c r="BE22" s="2"/>
    </row>
    <row r="23" spans="1:57" x14ac:dyDescent="0.3">
      <c r="A23" s="23"/>
      <c r="B23" s="59"/>
      <c r="C23" s="60"/>
      <c r="D23" s="55"/>
      <c r="E23" s="56"/>
      <c r="F23" s="57"/>
      <c r="G23" s="58"/>
      <c r="H23" s="56"/>
      <c r="I23" s="5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"/>
      <c r="AU23" s="2"/>
      <c r="AV23" s="2"/>
      <c r="AX23" s="2"/>
      <c r="AY23" s="2"/>
      <c r="AZ23" s="2"/>
      <c r="BA23" s="2"/>
      <c r="BB23" s="2"/>
      <c r="BC23" s="2"/>
      <c r="BD23" s="2"/>
      <c r="BE23" s="2"/>
    </row>
    <row r="24" spans="1:57" ht="17.399999999999999" customHeight="1" x14ac:dyDescent="0.3">
      <c r="A24" s="23" t="s">
        <v>8</v>
      </c>
      <c r="B24" s="59">
        <f t="shared" ref="B24:B30" si="5">+D24+G24</f>
        <v>373</v>
      </c>
      <c r="C24" s="60">
        <f t="shared" ref="C24:C29" si="6">B24/$B$10*100</f>
        <v>4.3702401874633861</v>
      </c>
      <c r="D24" s="55">
        <f t="shared" ref="D24:D29" si="7">SUM(E24:F24)</f>
        <v>177</v>
      </c>
      <c r="E24" s="56">
        <v>131</v>
      </c>
      <c r="F24" s="57">
        <v>46</v>
      </c>
      <c r="G24" s="58">
        <f>SUM(H24:I24)</f>
        <v>196</v>
      </c>
      <c r="H24" s="56">
        <v>150</v>
      </c>
      <c r="I24" s="58">
        <v>46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3"/>
      <c r="AU24" s="13"/>
      <c r="AV24" s="2"/>
      <c r="AX24" s="2"/>
      <c r="AY24" s="2"/>
      <c r="AZ24" s="2"/>
      <c r="BA24" s="2"/>
      <c r="BB24" s="2"/>
      <c r="BC24" s="2"/>
      <c r="BD24" s="2"/>
      <c r="BE24" s="2"/>
    </row>
    <row r="25" spans="1:57" ht="17.399999999999999" customHeight="1" x14ac:dyDescent="0.3">
      <c r="A25" s="23" t="s">
        <v>9</v>
      </c>
      <c r="B25" s="59">
        <f t="shared" si="5"/>
        <v>79</v>
      </c>
      <c r="C25" s="60">
        <f t="shared" si="6"/>
        <v>0.92560046865846524</v>
      </c>
      <c r="D25" s="55">
        <f t="shared" si="7"/>
        <v>39</v>
      </c>
      <c r="E25" s="56">
        <v>10</v>
      </c>
      <c r="F25" s="57">
        <v>29</v>
      </c>
      <c r="G25" s="58">
        <f t="shared" ref="G25:G30" si="8">SUM(H25:I25)</f>
        <v>40</v>
      </c>
      <c r="H25" s="56">
        <v>11</v>
      </c>
      <c r="I25" s="58">
        <v>29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3"/>
      <c r="AU25" s="13"/>
      <c r="AV25" s="2"/>
      <c r="AX25" s="2"/>
      <c r="AY25" s="2"/>
      <c r="AZ25" s="2"/>
      <c r="BA25" s="2"/>
      <c r="BB25" s="2"/>
      <c r="BC25" s="2"/>
      <c r="BD25" s="2"/>
      <c r="BE25" s="2"/>
    </row>
    <row r="26" spans="1:57" ht="17.399999999999999" customHeight="1" x14ac:dyDescent="0.3">
      <c r="A26" s="23" t="s">
        <v>10</v>
      </c>
      <c r="B26" s="59">
        <f t="shared" si="5"/>
        <v>337</v>
      </c>
      <c r="C26" s="60">
        <f t="shared" si="6"/>
        <v>3.9484475688342116</v>
      </c>
      <c r="D26" s="55">
        <f t="shared" si="7"/>
        <v>201</v>
      </c>
      <c r="E26" s="56">
        <v>95</v>
      </c>
      <c r="F26" s="57">
        <v>106</v>
      </c>
      <c r="G26" s="58">
        <f t="shared" si="8"/>
        <v>136</v>
      </c>
      <c r="H26" s="56">
        <v>41</v>
      </c>
      <c r="I26" s="58">
        <v>95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3"/>
      <c r="AU26" s="13"/>
      <c r="AV26" s="2"/>
      <c r="AX26" s="2"/>
      <c r="AY26" s="2"/>
      <c r="AZ26" s="2"/>
      <c r="BA26" s="2"/>
      <c r="BB26" s="2"/>
      <c r="BC26" s="2"/>
      <c r="BD26" s="2"/>
      <c r="BE26" s="2"/>
    </row>
    <row r="27" spans="1:57" ht="17.399999999999999" customHeight="1" x14ac:dyDescent="0.3">
      <c r="A27" s="23" t="s">
        <v>11</v>
      </c>
      <c r="B27" s="59">
        <f t="shared" si="5"/>
        <v>230</v>
      </c>
      <c r="C27" s="60">
        <f t="shared" si="6"/>
        <v>2.6947861745752784</v>
      </c>
      <c r="D27" s="55">
        <f t="shared" si="7"/>
        <v>157</v>
      </c>
      <c r="E27" s="56">
        <v>33</v>
      </c>
      <c r="F27" s="57">
        <v>124</v>
      </c>
      <c r="G27" s="58">
        <f t="shared" si="8"/>
        <v>73</v>
      </c>
      <c r="H27" s="56">
        <v>14</v>
      </c>
      <c r="I27" s="58">
        <v>59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4"/>
      <c r="AU27" s="14"/>
      <c r="AV27" s="2"/>
      <c r="AX27" s="2"/>
      <c r="AY27" s="2"/>
      <c r="AZ27" s="2"/>
      <c r="BA27" s="2"/>
      <c r="BB27" s="2"/>
      <c r="BC27" s="2"/>
      <c r="BD27" s="2"/>
      <c r="BE27" s="2"/>
    </row>
    <row r="28" spans="1:57" ht="17.399999999999999" customHeight="1" x14ac:dyDescent="0.3">
      <c r="A28" s="23" t="s">
        <v>12</v>
      </c>
      <c r="B28" s="59">
        <f t="shared" si="5"/>
        <v>920</v>
      </c>
      <c r="C28" s="60">
        <f t="shared" si="6"/>
        <v>10.779144698301113</v>
      </c>
      <c r="D28" s="55">
        <f t="shared" si="7"/>
        <v>550</v>
      </c>
      <c r="E28" s="56">
        <v>270</v>
      </c>
      <c r="F28" s="57">
        <v>280</v>
      </c>
      <c r="G28" s="58">
        <f t="shared" si="8"/>
        <v>370</v>
      </c>
      <c r="H28" s="56">
        <v>187</v>
      </c>
      <c r="I28" s="58">
        <v>183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  <c r="AU28" s="2"/>
      <c r="AV28" s="2"/>
      <c r="AX28" s="2"/>
      <c r="AY28" s="2"/>
      <c r="AZ28" s="2"/>
      <c r="BA28" s="2"/>
      <c r="BB28" s="2"/>
      <c r="BC28" s="2"/>
      <c r="BD28" s="2"/>
      <c r="BE28" s="2"/>
    </row>
    <row r="29" spans="1:57" ht="17.399999999999999" customHeight="1" x14ac:dyDescent="0.3">
      <c r="A29" s="23" t="s">
        <v>13</v>
      </c>
      <c r="B29" s="59">
        <f t="shared" si="5"/>
        <v>534</v>
      </c>
      <c r="C29" s="60">
        <f t="shared" si="6"/>
        <v>6.256590509666081</v>
      </c>
      <c r="D29" s="55">
        <f t="shared" si="7"/>
        <v>298</v>
      </c>
      <c r="E29" s="56">
        <v>120</v>
      </c>
      <c r="F29" s="57">
        <v>178</v>
      </c>
      <c r="G29" s="58">
        <f t="shared" si="8"/>
        <v>236</v>
      </c>
      <c r="H29" s="56">
        <v>109</v>
      </c>
      <c r="I29" s="58">
        <v>127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"/>
      <c r="AU29" s="2"/>
      <c r="AV29" s="2"/>
      <c r="AX29" s="2"/>
      <c r="AY29" s="2"/>
      <c r="AZ29" s="2"/>
      <c r="BA29" s="2"/>
      <c r="BB29" s="2"/>
      <c r="BC29" s="2"/>
      <c r="BD29" s="2"/>
      <c r="BE29" s="2"/>
    </row>
    <row r="30" spans="1:57" ht="17.399999999999999" customHeight="1" x14ac:dyDescent="0.3">
      <c r="A30" s="23" t="s">
        <v>14</v>
      </c>
      <c r="B30" s="54">
        <f t="shared" si="5"/>
        <v>535</v>
      </c>
      <c r="C30" s="64">
        <v>4.4000000000000004</v>
      </c>
      <c r="D30" s="55">
        <f>SUM(E30:F30)</f>
        <v>304</v>
      </c>
      <c r="E30" s="56">
        <v>152</v>
      </c>
      <c r="F30" s="57">
        <v>152</v>
      </c>
      <c r="G30" s="58">
        <f t="shared" si="8"/>
        <v>231</v>
      </c>
      <c r="H30" s="56">
        <v>119</v>
      </c>
      <c r="I30" s="58">
        <v>112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  <c r="AU30" s="2"/>
      <c r="AV30" s="2"/>
      <c r="AX30" s="2"/>
      <c r="AY30" s="2"/>
      <c r="AZ30" s="2"/>
      <c r="BA30" s="2"/>
      <c r="BB30" s="2"/>
      <c r="BC30" s="2"/>
      <c r="BD30" s="2"/>
      <c r="BE30" s="2"/>
    </row>
    <row r="31" spans="1:57" ht="17.399999999999999" x14ac:dyDescent="0.35">
      <c r="A31" s="65"/>
      <c r="B31" s="66"/>
      <c r="C31" s="66"/>
      <c r="D31" s="67"/>
      <c r="E31" s="68"/>
      <c r="F31" s="69"/>
      <c r="G31" s="70"/>
      <c r="H31" s="68"/>
      <c r="I31" s="7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"/>
      <c r="AU31" s="2"/>
      <c r="AV31" s="2"/>
      <c r="AX31" s="2"/>
      <c r="AY31" s="2"/>
      <c r="BA31" s="10"/>
      <c r="BB31" s="10"/>
      <c r="BC31" s="2"/>
    </row>
    <row r="32" spans="1:57" ht="17.399999999999999" x14ac:dyDescent="0.35">
      <c r="AT32" s="5"/>
      <c r="AU32" s="5"/>
      <c r="AX32" s="2"/>
      <c r="AZ32" s="10"/>
      <c r="BA32" s="11"/>
      <c r="BB32" s="11"/>
    </row>
    <row r="33" spans="52:61" ht="17.399999999999999" x14ac:dyDescent="0.35">
      <c r="AZ33" s="10"/>
      <c r="BA33" s="11"/>
      <c r="BB33" s="11"/>
      <c r="BH33" s="11"/>
      <c r="BI33" s="11"/>
    </row>
    <row r="34" spans="52:61" x14ac:dyDescent="0.3">
      <c r="BC34" s="11"/>
      <c r="BD34" s="11"/>
      <c r="BH34" s="11"/>
      <c r="BI34" s="11"/>
    </row>
    <row r="35" spans="52:61" x14ac:dyDescent="0.3">
      <c r="BC35" s="11"/>
      <c r="BD35" s="11"/>
    </row>
    <row r="38" spans="52:61" x14ac:dyDescent="0.3">
      <c r="BE38" s="12"/>
      <c r="BF38" s="12"/>
    </row>
    <row r="39" spans="52:61" x14ac:dyDescent="0.3">
      <c r="BE39" s="12"/>
      <c r="BF39" s="12"/>
    </row>
    <row r="42" spans="52:61" x14ac:dyDescent="0.3">
      <c r="BA42" s="4" t="s">
        <v>16</v>
      </c>
      <c r="BB42" s="4" t="s">
        <v>17</v>
      </c>
    </row>
    <row r="43" spans="52:61" x14ac:dyDescent="0.3">
      <c r="BA43" s="11" t="s">
        <v>33</v>
      </c>
      <c r="BB43" s="11" t="s">
        <v>34</v>
      </c>
    </row>
    <row r="44" spans="52:61" x14ac:dyDescent="0.3">
      <c r="AZ44" s="4" t="s">
        <v>18</v>
      </c>
      <c r="BA44" s="11">
        <f>E10</f>
        <v>2284</v>
      </c>
      <c r="BB44" s="11">
        <f>H10</f>
        <v>1849</v>
      </c>
    </row>
    <row r="45" spans="52:61" x14ac:dyDescent="0.3">
      <c r="AZ45" s="4" t="s">
        <v>19</v>
      </c>
      <c r="BA45" s="11">
        <f>F10</f>
        <v>2449</v>
      </c>
      <c r="BB45" s="11">
        <f>I10</f>
        <v>1953</v>
      </c>
    </row>
    <row r="46" spans="52:61" x14ac:dyDescent="0.3">
      <c r="BE46" s="12"/>
    </row>
    <row r="47" spans="52:61" x14ac:dyDescent="0.3">
      <c r="BE47" s="12"/>
    </row>
  </sheetData>
  <mergeCells count="13">
    <mergeCell ref="C5:C8"/>
    <mergeCell ref="A1:I1"/>
    <mergeCell ref="A2:I2"/>
    <mergeCell ref="D5:I5"/>
    <mergeCell ref="D6:F6"/>
    <mergeCell ref="G6:I6"/>
    <mergeCell ref="A4:A8"/>
    <mergeCell ref="E7:F7"/>
    <mergeCell ref="H7:I7"/>
    <mergeCell ref="D7:D8"/>
    <mergeCell ref="G7:G8"/>
    <mergeCell ref="B4:I4"/>
    <mergeCell ref="B5:B8"/>
  </mergeCells>
  <phoneticPr fontId="1" type="noConversion"/>
  <printOptions horizontalCentered="1"/>
  <pageMargins left="0.78740157480314965" right="0.78740157480314965" top="0.78740157480314965" bottom="0.70866141732283472" header="0.70866141732283472" footer="0.51181102362204722"/>
  <pageSetup scale="60" orientation="portrait" useFirstPageNumber="1" r:id="rId1"/>
  <headerFooter alignWithMargins="0"/>
  <ignoredErrors>
    <ignoredError sqref="G13 G22 G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Sandy</cp:lastModifiedBy>
  <cp:lastPrinted>2020-05-11T16:45:48Z</cp:lastPrinted>
  <dcterms:created xsi:type="dcterms:W3CDTF">2008-08-11T15:28:12Z</dcterms:created>
  <dcterms:modified xsi:type="dcterms:W3CDTF">2020-06-15T19:18:09Z</dcterms:modified>
</cp:coreProperties>
</file>