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S EJECUCION 2020\SEPTIEMBRE\Web\"/>
    </mc:Choice>
  </mc:AlternateContent>
  <bookViews>
    <workbookView xWindow="0" yWindow="0" windowWidth="28800" windowHeight="11400" tabRatio="876"/>
  </bookViews>
  <sheets>
    <sheet name="Func" sheetId="7" r:id="rId1"/>
    <sheet name="Ingresos" sheetId="9" r:id="rId2"/>
    <sheet name="INVxPROY" sheetId="20" r:id="rId3"/>
  </sheets>
  <externalReferences>
    <externalReference r:id="rId4"/>
  </externalReferences>
  <definedNames>
    <definedName name="a">"$#REF!.$CP$1"</definedName>
    <definedName name="_xlnm.Print_Area" localSheetId="0">Func!$A$6:$H$20</definedName>
    <definedName name="_xlnm.Print_Area" localSheetId="1">Ingresos!$A$1:$I$31</definedName>
    <definedName name="_xlnm.Print_Area" localSheetId="2">INVxPROY!$A$1:$J$25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9" l="1"/>
  <c r="D28" i="9"/>
  <c r="D26" i="9"/>
  <c r="D18" i="9"/>
  <c r="D17" i="9"/>
  <c r="D15" i="9"/>
  <c r="D13" i="9"/>
  <c r="D12" i="9"/>
  <c r="S16" i="9"/>
  <c r="E15" i="9"/>
  <c r="L15" i="9"/>
  <c r="E9" i="7" l="1"/>
  <c r="C8" i="9" l="1"/>
  <c r="J15" i="20" l="1"/>
  <c r="J14" i="20"/>
  <c r="D24" i="9" l="1"/>
  <c r="D22" i="9" s="1"/>
  <c r="D20" i="9"/>
  <c r="C9" i="7" l="1"/>
  <c r="H20" i="7"/>
  <c r="H18" i="7"/>
  <c r="H17" i="7"/>
  <c r="H15" i="7"/>
  <c r="H13" i="7"/>
  <c r="H11" i="7"/>
  <c r="F20" i="7"/>
  <c r="F19" i="7"/>
  <c r="F18" i="7"/>
  <c r="F17" i="7"/>
  <c r="F15" i="7"/>
  <c r="F13" i="7"/>
  <c r="F11" i="7"/>
  <c r="B9" i="7"/>
  <c r="F9" i="7" l="1"/>
  <c r="H9" i="7"/>
  <c r="E10" i="9" l="1"/>
  <c r="J12" i="20" l="1"/>
  <c r="B20" i="20" l="1"/>
  <c r="C20" i="20"/>
  <c r="F12" i="9" l="1"/>
  <c r="E8" i="20" l="1"/>
  <c r="J11" i="20" l="1"/>
  <c r="E14" i="20" l="1"/>
  <c r="E20" i="20"/>
  <c r="G24" i="20"/>
  <c r="G21" i="20"/>
  <c r="G12" i="20"/>
  <c r="G19" i="20"/>
  <c r="G11" i="20"/>
  <c r="G18" i="20"/>
  <c r="G23" i="20"/>
  <c r="G13" i="20"/>
  <c r="G17" i="20"/>
  <c r="G22" i="20"/>
  <c r="G16" i="20"/>
  <c r="G15" i="20"/>
  <c r="E25" i="20" l="1"/>
  <c r="G10" i="20"/>
  <c r="J10" i="20"/>
  <c r="F20" i="20" l="1"/>
  <c r="F14" i="20"/>
  <c r="F8" i="20"/>
  <c r="D10" i="9" l="1"/>
  <c r="D8" i="9" l="1"/>
  <c r="F19" i="9" l="1"/>
  <c r="F16" i="9"/>
  <c r="F14" i="9"/>
  <c r="C14" i="20" l="1"/>
  <c r="D20" i="20" l="1"/>
  <c r="D14" i="20"/>
  <c r="B14" i="20"/>
  <c r="I19" i="20"/>
  <c r="I18" i="20"/>
  <c r="I17" i="20"/>
  <c r="I24" i="20"/>
  <c r="C8" i="20" l="1"/>
  <c r="C25" i="20" s="1"/>
  <c r="I23" i="20" l="1"/>
  <c r="I22" i="20"/>
  <c r="I21" i="20"/>
  <c r="I16" i="20"/>
  <c r="I15" i="20"/>
  <c r="I13" i="20"/>
  <c r="I12" i="20"/>
  <c r="H14" i="20"/>
  <c r="H8" i="20"/>
  <c r="B8" i="20"/>
  <c r="D8" i="20"/>
  <c r="J8" i="20" s="1"/>
  <c r="I14" i="20"/>
  <c r="G8" i="20" l="1"/>
  <c r="G14" i="20"/>
  <c r="G20" i="20"/>
  <c r="G25" i="20" l="1"/>
  <c r="I10" i="20" l="1"/>
  <c r="H20" i="20" l="1"/>
  <c r="H25" i="20" s="1"/>
  <c r="I20" i="20" l="1"/>
  <c r="D25" i="20"/>
  <c r="J25" i="20" s="1"/>
  <c r="I11" i="20" l="1"/>
  <c r="B25" i="20" l="1"/>
  <c r="I8" i="20"/>
  <c r="I25" i="20" l="1"/>
  <c r="C24" i="9" l="1"/>
  <c r="C22" i="9" s="1"/>
  <c r="E24" i="9"/>
  <c r="H14" i="9"/>
  <c r="G14" i="9"/>
  <c r="C10" i="9"/>
  <c r="E22" i="9" l="1"/>
  <c r="E8" i="9" s="1"/>
  <c r="G16" i="9" l="1"/>
  <c r="H16" i="9" l="1"/>
  <c r="F27" i="9" l="1"/>
  <c r="G27" i="9" l="1"/>
  <c r="H27" i="9"/>
  <c r="F18" i="9"/>
  <c r="I18" i="9" s="1"/>
  <c r="F15" i="9"/>
  <c r="G15" i="9" s="1"/>
  <c r="F20" i="9"/>
  <c r="H20" i="9" s="1"/>
  <c r="F30" i="9"/>
  <c r="G30" i="9" s="1"/>
  <c r="F13" i="9"/>
  <c r="G13" i="9" s="1"/>
  <c r="F17" i="9"/>
  <c r="H17" i="9" s="1"/>
  <c r="F26" i="9"/>
  <c r="G26" i="9" s="1"/>
  <c r="F28" i="9"/>
  <c r="G28" i="9" s="1"/>
  <c r="H18" i="9" l="1"/>
  <c r="G18" i="9"/>
  <c r="F24" i="9"/>
  <c r="I24" i="9" s="1"/>
  <c r="I28" i="9"/>
  <c r="I30" i="9"/>
  <c r="H28" i="9"/>
  <c r="I20" i="9"/>
  <c r="I13" i="9"/>
  <c r="F10" i="9"/>
  <c r="G20" i="9"/>
  <c r="H12" i="9"/>
  <c r="H13" i="9"/>
  <c r="H30" i="9"/>
  <c r="H15" i="9"/>
  <c r="H26" i="9"/>
  <c r="I26" i="9"/>
  <c r="I12" i="9"/>
  <c r="I17" i="9"/>
  <c r="I15" i="9"/>
  <c r="G17" i="9"/>
  <c r="G12" i="9"/>
  <c r="H24" i="9" l="1"/>
  <c r="F22" i="9"/>
  <c r="G22" i="9" s="1"/>
  <c r="G24" i="9"/>
  <c r="I10" i="9"/>
  <c r="H10" i="9"/>
  <c r="G10" i="9"/>
  <c r="H22" i="9" l="1"/>
  <c r="I22" i="9"/>
  <c r="F8" i="9"/>
  <c r="H8" i="9" s="1"/>
  <c r="I8" i="9" l="1"/>
  <c r="G8" i="9"/>
</calcChain>
</file>

<file path=xl/sharedStrings.xml><?xml version="1.0" encoding="utf-8"?>
<sst xmlns="http://schemas.openxmlformats.org/spreadsheetml/2006/main" count="168" uniqueCount="82">
  <si>
    <t>DETALLE</t>
  </si>
  <si>
    <t>ASIGNADO</t>
  </si>
  <si>
    <t xml:space="preserve"> </t>
  </si>
  <si>
    <t>%</t>
  </si>
  <si>
    <t>MODIFICADO</t>
  </si>
  <si>
    <t>EJECUTADO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</si>
  <si>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</si>
  <si>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</si>
  <si>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</si>
  <si>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</si>
  <si>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</si>
  <si>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</si>
  <si>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</si>
  <si>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</si>
  <si>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</si>
  <si>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</si>
  <si>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</si>
  <si>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</si>
  <si>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TOTAL</t>
  </si>
  <si>
    <t>PRESUPUESTO</t>
  </si>
  <si>
    <t>EJEC/ASIG.</t>
  </si>
  <si>
    <t xml:space="preserve">              TOTAL</t>
  </si>
  <si>
    <t>SERVICIOS  PERSONALES</t>
  </si>
  <si>
    <t>INVERSIONES  FINANCIERAS</t>
  </si>
  <si>
    <t>MENSUAL</t>
  </si>
  <si>
    <t xml:space="preserve">  CODIFICACION PRESUPUESTARIA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</si>
  <si>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</si>
  <si>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</si>
  <si>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</si>
  <si>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</si>
  <si>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</si>
  <si>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</si>
  <si>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</si>
  <si>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</si>
  <si>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</si>
  <si>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</si>
  <si>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</si>
  <si>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</si>
  <si>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</si>
  <si>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</si>
  <si>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</si>
  <si>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</si>
  <si>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</si>
  <si>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</si>
  <si>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</si>
  <si>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</si>
  <si>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</si>
  <si>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</si>
  <si>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MAQUINARIA Y EQUIPO</t>
  </si>
  <si>
    <t>SALDO A LA FECHA</t>
  </si>
  <si>
    <t>PROGRAMA DE CONSTRUCCIONES</t>
  </si>
  <si>
    <t>CONSTRUCCION II FASE DEL PROYECTO DEL CAMPUS CENTRAL</t>
  </si>
  <si>
    <t>PROGRAMA DE MOBILIARIO</t>
  </si>
  <si>
    <t>PROGRAMAS-PROYECTOS</t>
  </si>
  <si>
    <t>PRESUPUESTO MODIFICADO</t>
  </si>
  <si>
    <t>SERVICIOS  NO  PERSONALES</t>
  </si>
  <si>
    <t>MATERIALES Y  SUMINISTROS</t>
  </si>
  <si>
    <t xml:space="preserve">COMPROMISO </t>
  </si>
  <si>
    <t>TRANSFERENCIAS  CORRIENTES</t>
  </si>
  <si>
    <t>FORTALECIMIENTO DE LA SEDE REGIONAL</t>
  </si>
  <si>
    <t>MEJORAMIENTO DE LOS LABORATORIOS DE FACULTADES Y CENTROS REG.</t>
  </si>
  <si>
    <t>UNIVERSIDAD TECNOLÓGICA DE PANAMÁ</t>
  </si>
  <si>
    <t>EJECUCIÓN PRESUPUESTARIA DE FUNCIONAMIENTO</t>
  </si>
  <si>
    <t>PAGADO</t>
  </si>
  <si>
    <t>HABILITACIÓN DE CENTROS DE ESTUDIOS AVANZADOS UTP-GEORGE</t>
  </si>
  <si>
    <t>FORTALECIMIENTO DE LA GESTIÓN DE PATENTES TECNOLÓGICAS</t>
  </si>
  <si>
    <t>PRESUPUESTO  LEY</t>
  </si>
  <si>
    <t xml:space="preserve">% EJEC </t>
  </si>
  <si>
    <t>MANTENIMIENTO PREVENTIVO Y CORRECTIVO DE LA INFRAESTRUCTURA FISICA Y PATRIMONIAL DE LA UTP A NIVEL NACIONAL.</t>
  </si>
  <si>
    <t>INVESTIGACION Y TRANSFERENCIA DE TECNOLOGÍA</t>
  </si>
  <si>
    <t>ESTUDIO DE CONSULTORIA PARA PROYECTOS DE ESTADO</t>
  </si>
  <si>
    <t>CIENCIA, TECNOLOGIA E INNOVACION</t>
  </si>
  <si>
    <t>DESARROLLO DEL CENTRO DE ESTUDIOS MULTIDISCIPLINARIO EN CIENCIAS</t>
  </si>
  <si>
    <t>IMPLEMENTACIÓN DE BASE DE DATOS BIBLIOGRÁFICOS Y COLECCIONES</t>
  </si>
  <si>
    <t>CENTRO DE DATOS DE LA UTP</t>
  </si>
  <si>
    <t>HABILITACIÓN DEL LABORATORIO DE ANÁLISIS INDUSTRIALES Y CIENCIA</t>
  </si>
  <si>
    <t>HABILITACIÓN DE LABORATORIOS DE DOCENCIA PARA EL CENTRO DE ING</t>
  </si>
  <si>
    <t>CUADRO A-2  EJECUCION DE INGRESOS SEGÚN OBJETO</t>
  </si>
  <si>
    <t>COMPROMISO</t>
  </si>
  <si>
    <t>CUADRO A-8  EJECUCIÓN PRESUPUESTARIA DE INVERSIONES</t>
  </si>
  <si>
    <t>A NIVEL DE GRUPO AL 30 DE AGOSTO DE 2020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</si>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</sst>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]#,##0.00\ ;[$€]\(#,##0.00\);[$€]\-#\ ;@\ "/>
    <numFmt numFmtId="165" formatCode="#,##0\ ;\(#,##0\)"/>
    <numFmt numFmtId="166" formatCode="0.0"/>
    <numFmt numFmtId="170" formatCode="#,##0.0"/>
  </numFmts>
  <fonts count="39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FF"/>
      <name val="Franklin Gothic Demi Cond"/>
      <family val="2"/>
    </font>
    <font>
      <b/>
      <sz val="8"/>
      <color rgb="FF0000FF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062948"/>
      <name val="Georgia"/>
      <family val="1"/>
    </font>
    <font>
      <sz val="10"/>
      <color rgb="FF062948"/>
      <name val="Arial"/>
      <family val="2"/>
    </font>
    <font>
      <b/>
      <sz val="10"/>
      <color rgb="FF062948"/>
      <name val="Arial"/>
      <family val="2"/>
    </font>
    <font>
      <b/>
      <sz val="9"/>
      <color rgb="FF062948"/>
      <name val="Arial"/>
      <family val="2"/>
    </font>
    <font>
      <b/>
      <sz val="8"/>
      <color rgb="FF062948"/>
      <name val="Arial"/>
      <family val="2"/>
    </font>
    <font>
      <sz val="9"/>
      <color rgb="FF062948"/>
      <name val="Arial"/>
      <family val="2"/>
    </font>
    <font>
      <sz val="8"/>
      <color rgb="FF062948"/>
      <name val="Arial"/>
      <family val="2"/>
    </font>
    <font>
      <sz val="11"/>
      <color rgb="FF062948"/>
      <name val="Arial"/>
      <family val="2"/>
    </font>
    <font>
      <b/>
      <sz val="12"/>
      <color rgb="FF062948"/>
      <name val="Times New Roman"/>
      <family val="1"/>
    </font>
    <font>
      <b/>
      <sz val="9"/>
      <color rgb="FF062948"/>
      <name val="Book Antiqua"/>
      <family val="1"/>
    </font>
    <font>
      <b/>
      <sz val="11"/>
      <color rgb="FF062948"/>
      <name val="Book Antiqua"/>
      <family val="1"/>
    </font>
    <font>
      <b/>
      <sz val="10"/>
      <color rgb="FF062948"/>
      <name val="Book Antiqua"/>
      <family val="1"/>
    </font>
    <font>
      <b/>
      <sz val="10"/>
      <color rgb="FF062948"/>
      <name val="Lucida Fax"/>
      <family val="1"/>
    </font>
    <font>
      <sz val="10"/>
      <color rgb="FF002060"/>
      <name val="Arial"/>
      <family val="2"/>
    </font>
    <font>
      <b/>
      <sz val="11"/>
      <color rgb="FF002060"/>
      <name val="Bookman Old Style"/>
      <family val="1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9"/>
      <color rgb="FF0000FF"/>
      <name val="Georgia"/>
      <family val="1"/>
    </font>
    <font>
      <b/>
      <sz val="16"/>
      <color theme="3" tint="-0.249977111117893"/>
      <name val="Georgia"/>
      <family val="1"/>
    </font>
    <font>
      <sz val="1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1"/>
      <color theme="3" tint="-0.249977111117893"/>
      <name val="Georgia"/>
      <family val="1"/>
    </font>
    <font>
      <b/>
      <sz val="14"/>
      <color theme="3" tint="-0.249977111117893"/>
      <name val="Georgia"/>
      <family val="1"/>
    </font>
    <font>
      <b/>
      <sz val="14"/>
      <color theme="3" tint="-0.499984740745262"/>
      <name val="Georgia"/>
      <family val="1"/>
    </font>
    <font>
      <sz val="14"/>
      <color theme="3" tint="-0.249977111117893"/>
      <name val="Georgia"/>
      <family val="1"/>
    </font>
    <font>
      <sz val="14"/>
      <name val="Georgia"/>
      <family val="1"/>
    </font>
    <font>
      <sz val="14"/>
      <color theme="3" tint="-0.499984740745262"/>
      <name val="Georgia"/>
      <family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3" fontId="5" fillId="0" borderId="0" xfId="0" applyNumberFormat="1" applyFont="1" applyBorder="1"/>
    <xf numFmtId="170" fontId="5" fillId="0" borderId="0" xfId="0" applyNumberFormat="1" applyFont="1" applyBorder="1"/>
    <xf numFmtId="3" fontId="0" fillId="0" borderId="0" xfId="0" applyNumberFormat="1" applyBorder="1"/>
    <xf numFmtId="0" fontId="6" fillId="3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/>
    <xf numFmtId="0" fontId="9" fillId="0" borderId="9" xfId="0" applyFont="1" applyBorder="1"/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/>
    <xf numFmtId="3" fontId="9" fillId="0" borderId="9" xfId="0" applyNumberFormat="1" applyFont="1" applyBorder="1"/>
    <xf numFmtId="165" fontId="9" fillId="0" borderId="9" xfId="0" applyNumberFormat="1" applyFont="1" applyBorder="1"/>
    <xf numFmtId="37" fontId="9" fillId="0" borderId="9" xfId="0" applyNumberFormat="1" applyFont="1" applyBorder="1"/>
    <xf numFmtId="165" fontId="10" fillId="0" borderId="9" xfId="0" applyNumberFormat="1" applyFont="1" applyBorder="1"/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166" fontId="10" fillId="0" borderId="1" xfId="0" applyNumberFormat="1" applyFont="1" applyBorder="1"/>
    <xf numFmtId="166" fontId="9" fillId="0" borderId="0" xfId="0" applyNumberFormat="1" applyFont="1" applyBorder="1"/>
    <xf numFmtId="166" fontId="10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2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9" xfId="0" applyFont="1" applyBorder="1" applyAlignment="1"/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3" fillId="0" borderId="9" xfId="0" applyFont="1" applyBorder="1"/>
    <xf numFmtId="3" fontId="10" fillId="0" borderId="16" xfId="0" applyNumberFormat="1" applyFont="1" applyBorder="1"/>
    <xf numFmtId="165" fontId="10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/>
    <xf numFmtId="3" fontId="9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165" fontId="10" fillId="0" borderId="17" xfId="0" applyNumberFormat="1" applyFont="1" applyBorder="1" applyAlignment="1">
      <alignment horizontal="right"/>
    </xf>
    <xf numFmtId="3" fontId="9" fillId="2" borderId="9" xfId="0" applyNumberFormat="1" applyFont="1" applyFill="1" applyBorder="1"/>
    <xf numFmtId="3" fontId="10" fillId="2" borderId="9" xfId="0" applyNumberFormat="1" applyFont="1" applyFill="1" applyBorder="1"/>
    <xf numFmtId="0" fontId="9" fillId="0" borderId="11" xfId="0" applyFont="1" applyBorder="1"/>
    <xf numFmtId="0" fontId="10" fillId="0" borderId="6" xfId="0" applyFont="1" applyBorder="1" applyAlignment="1">
      <alignment horizontal="center"/>
    </xf>
    <xf numFmtId="3" fontId="9" fillId="0" borderId="6" xfId="0" applyNumberFormat="1" applyFont="1" applyBorder="1"/>
    <xf numFmtId="37" fontId="9" fillId="0" borderId="6" xfId="0" applyNumberFormat="1" applyFont="1" applyBorder="1"/>
    <xf numFmtId="165" fontId="9" fillId="0" borderId="6" xfId="0" applyNumberFormat="1" applyFont="1" applyBorder="1"/>
    <xf numFmtId="166" fontId="9" fillId="0" borderId="11" xfId="0" applyNumberFormat="1" applyFont="1" applyBorder="1"/>
    <xf numFmtId="3" fontId="10" fillId="0" borderId="18" xfId="0" applyNumberFormat="1" applyFont="1" applyBorder="1"/>
    <xf numFmtId="165" fontId="10" fillId="0" borderId="18" xfId="0" applyNumberFormat="1" applyFont="1" applyBorder="1"/>
    <xf numFmtId="165" fontId="10" fillId="0" borderId="18" xfId="0" applyNumberFormat="1" applyFont="1" applyBorder="1" applyAlignment="1">
      <alignment horizontal="right"/>
    </xf>
    <xf numFmtId="166" fontId="10" fillId="0" borderId="19" xfId="0" applyNumberFormat="1" applyFont="1" applyBorder="1"/>
    <xf numFmtId="165" fontId="11" fillId="0" borderId="18" xfId="0" applyNumberFormat="1" applyFont="1" applyBorder="1"/>
    <xf numFmtId="165" fontId="11" fillId="0" borderId="18" xfId="0" applyNumberFormat="1" applyFont="1" applyBorder="1" applyAlignment="1">
      <alignment horizontal="right"/>
    </xf>
    <xf numFmtId="0" fontId="21" fillId="0" borderId="0" xfId="0" applyFont="1"/>
    <xf numFmtId="4" fontId="0" fillId="0" borderId="0" xfId="0" applyNumberFormat="1" applyBorder="1"/>
    <xf numFmtId="0" fontId="24" fillId="0" borderId="0" xfId="0" applyFont="1" applyBorder="1"/>
    <xf numFmtId="4" fontId="24" fillId="0" borderId="0" xfId="0" applyNumberFormat="1" applyFont="1" applyBorder="1"/>
    <xf numFmtId="4" fontId="24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0" fillId="0" borderId="0" xfId="0" applyFill="1" applyBorder="1"/>
    <xf numFmtId="0" fontId="12" fillId="5" borderId="4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21" fillId="0" borderId="31" xfId="0" applyFont="1" applyBorder="1"/>
    <xf numFmtId="0" fontId="23" fillId="4" borderId="31" xfId="0" applyFont="1" applyFill="1" applyBorder="1" applyAlignment="1">
      <alignment horizontal="center"/>
    </xf>
    <xf numFmtId="3" fontId="21" fillId="0" borderId="31" xfId="0" applyNumberFormat="1" applyFont="1" applyBorder="1"/>
    <xf numFmtId="0" fontId="21" fillId="0" borderId="24" xfId="0" applyFont="1" applyBorder="1"/>
    <xf numFmtId="0" fontId="23" fillId="0" borderId="24" xfId="0" applyFont="1" applyBorder="1"/>
    <xf numFmtId="0" fontId="23" fillId="4" borderId="30" xfId="0" applyFont="1" applyFill="1" applyBorder="1" applyAlignment="1">
      <alignment horizontal="center"/>
    </xf>
    <xf numFmtId="3" fontId="21" fillId="0" borderId="24" xfId="0" applyNumberFormat="1" applyFont="1" applyBorder="1"/>
    <xf numFmtId="3" fontId="23" fillId="0" borderId="24" xfId="0" applyNumberFormat="1" applyFont="1" applyBorder="1"/>
    <xf numFmtId="170" fontId="23" fillId="0" borderId="24" xfId="0" applyNumberFormat="1" applyFont="1" applyBorder="1"/>
    <xf numFmtId="170" fontId="21" fillId="0" borderId="24" xfId="0" applyNumberFormat="1" applyFont="1" applyBorder="1"/>
    <xf numFmtId="170" fontId="21" fillId="0" borderId="31" xfId="0" applyNumberFormat="1" applyFont="1" applyBorder="1"/>
    <xf numFmtId="0" fontId="27" fillId="0" borderId="0" xfId="0" applyFont="1" applyBorder="1" applyAlignment="1">
      <alignment horizontal="center"/>
    </xf>
    <xf numFmtId="3" fontId="27" fillId="0" borderId="0" xfId="0" applyNumberFormat="1" applyFont="1" applyBorder="1"/>
    <xf numFmtId="0" fontId="29" fillId="0" borderId="0" xfId="0" applyFont="1"/>
    <xf numFmtId="0" fontId="30" fillId="0" borderId="0" xfId="0" applyFont="1" applyBorder="1" applyAlignment="1">
      <alignment horizontal="center"/>
    </xf>
    <xf numFmtId="0" fontId="31" fillId="0" borderId="0" xfId="0" applyFont="1"/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3" fontId="33" fillId="0" borderId="2" xfId="0" applyNumberFormat="1" applyFont="1" applyBorder="1" applyAlignment="1"/>
    <xf numFmtId="3" fontId="33" fillId="0" borderId="2" xfId="0" applyNumberFormat="1" applyFont="1" applyBorder="1" applyAlignment="1">
      <alignment horizontal="right"/>
    </xf>
    <xf numFmtId="3" fontId="33" fillId="0" borderId="2" xfId="0" applyNumberFormat="1" applyFont="1" applyBorder="1"/>
    <xf numFmtId="3" fontId="33" fillId="0" borderId="21" xfId="0" applyNumberFormat="1" applyFont="1" applyBorder="1"/>
    <xf numFmtId="2" fontId="34" fillId="0" borderId="21" xfId="0" applyNumberFormat="1" applyFont="1" applyBorder="1"/>
    <xf numFmtId="0" fontId="33" fillId="0" borderId="3" xfId="0" applyFont="1" applyBorder="1" applyAlignment="1">
      <alignment horizontal="center"/>
    </xf>
    <xf numFmtId="3" fontId="35" fillId="0" borderId="3" xfId="0" applyNumberFormat="1" applyFont="1" applyBorder="1"/>
    <xf numFmtId="0" fontId="36" fillId="0" borderId="30" xfId="0" applyFont="1" applyBorder="1"/>
    <xf numFmtId="0" fontId="35" fillId="0" borderId="21" xfId="0" applyFont="1" applyBorder="1"/>
    <xf numFmtId="3" fontId="35" fillId="0" borderId="10" xfId="0" applyNumberFormat="1" applyFont="1" applyBorder="1"/>
    <xf numFmtId="3" fontId="35" fillId="0" borderId="21" xfId="0" applyNumberFormat="1" applyFont="1" applyBorder="1"/>
    <xf numFmtId="166" fontId="37" fillId="0" borderId="21" xfId="0" applyNumberFormat="1" applyFont="1" applyBorder="1"/>
    <xf numFmtId="0" fontId="35" fillId="0" borderId="2" xfId="0" applyFont="1" applyBorder="1" applyAlignment="1"/>
    <xf numFmtId="3" fontId="35" fillId="0" borderId="12" xfId="0" applyNumberFormat="1" applyFont="1" applyBorder="1"/>
    <xf numFmtId="3" fontId="35" fillId="0" borderId="2" xfId="0" applyNumberFormat="1" applyFont="1" applyBorder="1"/>
    <xf numFmtId="166" fontId="37" fillId="0" borderId="2" xfId="0" applyNumberFormat="1" applyFont="1" applyBorder="1"/>
    <xf numFmtId="0" fontId="35" fillId="0" borderId="20" xfId="0" applyFont="1" applyBorder="1" applyAlignment="1"/>
    <xf numFmtId="2" fontId="37" fillId="0" borderId="2" xfId="0" applyNumberFormat="1" applyFont="1" applyBorder="1"/>
    <xf numFmtId="0" fontId="35" fillId="0" borderId="25" xfId="0" applyFont="1" applyBorder="1" applyAlignment="1">
      <alignment horizontal="left" wrapText="1"/>
    </xf>
    <xf numFmtId="0" fontId="33" fillId="0" borderId="26" xfId="0" applyFont="1" applyBorder="1" applyAlignment="1">
      <alignment horizontal="center"/>
    </xf>
    <xf numFmtId="3" fontId="33" fillId="2" borderId="28" xfId="0" applyNumberFormat="1" applyFont="1" applyFill="1" applyBorder="1"/>
    <xf numFmtId="3" fontId="33" fillId="2" borderId="25" xfId="0" applyNumberFormat="1" applyFont="1" applyFill="1" applyBorder="1"/>
    <xf numFmtId="3" fontId="33" fillId="2" borderId="12" xfId="0" applyNumberFormat="1" applyFont="1" applyFill="1" applyBorder="1"/>
    <xf numFmtId="166" fontId="34" fillId="0" borderId="2" xfId="0" applyNumberFormat="1" applyFont="1" applyBorder="1"/>
    <xf numFmtId="0" fontId="35" fillId="0" borderId="25" xfId="0" applyFont="1" applyBorder="1" applyAlignment="1"/>
    <xf numFmtId="3" fontId="35" fillId="2" borderId="28" xfId="0" applyNumberFormat="1" applyFont="1" applyFill="1" applyBorder="1"/>
    <xf numFmtId="3" fontId="35" fillId="2" borderId="25" xfId="0" applyNumberFormat="1" applyFont="1" applyFill="1" applyBorder="1"/>
    <xf numFmtId="0" fontId="35" fillId="0" borderId="27" xfId="0" applyFont="1" applyBorder="1" applyAlignment="1">
      <alignment horizontal="left" wrapText="1"/>
    </xf>
    <xf numFmtId="3" fontId="35" fillId="2" borderId="22" xfId="0" applyNumberFormat="1" applyFont="1" applyFill="1" applyBorder="1"/>
    <xf numFmtId="3" fontId="35" fillId="2" borderId="20" xfId="0" applyNumberFormat="1" applyFont="1" applyFill="1" applyBorder="1"/>
    <xf numFmtId="0" fontId="33" fillId="0" borderId="27" xfId="0" applyFont="1" applyBorder="1" applyAlignment="1">
      <alignment horizontal="center"/>
    </xf>
    <xf numFmtId="0" fontId="35" fillId="0" borderId="27" xfId="0" applyFont="1" applyBorder="1"/>
    <xf numFmtId="3" fontId="35" fillId="2" borderId="13" xfId="0" applyNumberFormat="1" applyFont="1" applyFill="1" applyBorder="1"/>
    <xf numFmtId="3" fontId="35" fillId="2" borderId="3" xfId="0" applyNumberFormat="1" applyFont="1" applyFill="1" applyBorder="1"/>
    <xf numFmtId="3" fontId="35" fillId="0" borderId="29" xfId="0" applyNumberFormat="1" applyFont="1" applyBorder="1"/>
    <xf numFmtId="3" fontId="35" fillId="0" borderId="23" xfId="0" applyNumberFormat="1" applyFont="1" applyBorder="1"/>
    <xf numFmtId="0" fontId="35" fillId="0" borderId="2" xfId="0" applyFont="1" applyBorder="1"/>
    <xf numFmtId="3" fontId="35" fillId="2" borderId="2" xfId="0" applyNumberFormat="1" applyFont="1" applyFill="1" applyBorder="1"/>
    <xf numFmtId="3" fontId="35" fillId="0" borderId="24" xfId="0" applyNumberFormat="1" applyFont="1" applyBorder="1"/>
    <xf numFmtId="0" fontId="33" fillId="0" borderId="21" xfId="0" applyFont="1" applyBorder="1" applyAlignment="1">
      <alignment horizontal="center"/>
    </xf>
    <xf numFmtId="3" fontId="33" fillId="0" borderId="21" xfId="0" applyNumberFormat="1" applyFont="1" applyBorder="1" applyAlignment="1">
      <alignment horizontal="right"/>
    </xf>
    <xf numFmtId="170" fontId="33" fillId="0" borderId="21" xfId="0" applyNumberFormat="1" applyFont="1" applyBorder="1" applyAlignment="1">
      <alignment horizontal="right"/>
    </xf>
    <xf numFmtId="2" fontId="34" fillId="0" borderId="2" xfId="0" applyNumberFormat="1" applyFont="1" applyBorder="1"/>
    <xf numFmtId="0" fontId="38" fillId="0" borderId="0" xfId="0" applyFont="1" applyBorder="1"/>
    <xf numFmtId="0" fontId="24" fillId="6" borderId="0" xfId="0" applyFont="1" applyFill="1" applyBorder="1"/>
    <xf numFmtId="3" fontId="26" fillId="0" borderId="0" xfId="0" applyNumberFormat="1" applyFont="1" applyBorder="1"/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3399"/>
      <color rgb="FF062948"/>
      <color rgb="FFFFFFCC"/>
      <color rgb="FFFFCCFF"/>
      <color rgb="FF0066CC"/>
      <color rgb="FF0033CC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>
          <a:extLst>
            <a:ext uri="{FF2B5EF4-FFF2-40B4-BE49-F238E27FC236}">
              <a16:creationId xmlns:a16="http://schemas.microsoft.com/office/drawing/2014/main" id="{00000000-0008-0000-0D00-0000A4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>
          <a:extLst>
            <a:ext uri="{FF2B5EF4-FFF2-40B4-BE49-F238E27FC236}">
              <a16:creationId xmlns:a16="http://schemas.microsoft.com/office/drawing/2014/main" id="{00000000-0008-0000-0D00-0000A5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>
          <a:extLst>
            <a:ext uri="{FF2B5EF4-FFF2-40B4-BE49-F238E27FC236}">
              <a16:creationId xmlns:a16="http://schemas.microsoft.com/office/drawing/2014/main" id="{00000000-0008-0000-0D00-0000A6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>
          <a:extLst>
            <a:ext uri="{FF2B5EF4-FFF2-40B4-BE49-F238E27FC236}">
              <a16:creationId xmlns:a16="http://schemas.microsoft.com/office/drawing/2014/main" id="{00000000-0008-0000-0D00-0000A7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>
          <a:extLst>
            <a:ext uri="{FF2B5EF4-FFF2-40B4-BE49-F238E27FC236}">
              <a16:creationId xmlns:a16="http://schemas.microsoft.com/office/drawing/2014/main" id="{00000000-0008-0000-0D00-0000A8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>
          <a:extLst>
            <a:ext uri="{FF2B5EF4-FFF2-40B4-BE49-F238E27FC236}">
              <a16:creationId xmlns:a16="http://schemas.microsoft.com/office/drawing/2014/main" id="{00000000-0008-0000-0D00-0000A9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</sheetPr>
  <dimension ref="A1:N23"/>
  <sheetViews>
    <sheetView showGridLines="0" showZeros="0" tabSelected="1" workbookViewId="0">
      <selection activeCell="I27" sqref="I27"/>
    </sheetView>
  </sheetViews>
  <sheetFormatPr baseColWidth="10" defaultColWidth="11.42578125" defaultRowHeight="12.75" x14ac:dyDescent="0.2"/>
  <cols>
    <col min="1" max="1" width="31" style="60" customWidth="1"/>
    <col min="2" max="2" width="14.85546875" style="60" customWidth="1"/>
    <col min="3" max="3" width="13.42578125" style="60" customWidth="1"/>
    <col min="4" max="4" width="14.140625" style="60" hidden="1" customWidth="1"/>
    <col min="5" max="5" width="14.140625" style="60" customWidth="1"/>
    <col min="6" max="6" width="13.140625" style="60" customWidth="1"/>
    <col min="7" max="7" width="13" style="60" hidden="1" customWidth="1"/>
    <col min="8" max="8" width="10.85546875" style="60" customWidth="1"/>
  </cols>
  <sheetData>
    <row r="1" spans="1:8" ht="15" x14ac:dyDescent="0.25">
      <c r="A1" s="136" t="s">
        <v>61</v>
      </c>
      <c r="B1" s="136"/>
      <c r="C1" s="136"/>
      <c r="D1" s="136"/>
      <c r="E1" s="136"/>
      <c r="F1" s="136"/>
      <c r="G1" s="136"/>
      <c r="H1" s="136"/>
    </row>
    <row r="2" spans="1:8" ht="15" x14ac:dyDescent="0.25">
      <c r="A2" s="136" t="s">
        <v>62</v>
      </c>
      <c r="B2" s="136"/>
      <c r="C2" s="136"/>
      <c r="D2" s="136"/>
      <c r="E2" s="136"/>
      <c r="F2" s="136"/>
      <c r="G2" s="136"/>
      <c r="H2" s="136"/>
    </row>
    <row r="3" spans="1:8" ht="15" x14ac:dyDescent="0.25">
      <c r="A3" s="136" t="s">
        <v>80</v>
      </c>
      <c r="B3" s="136"/>
      <c r="C3" s="136"/>
      <c r="D3" s="136"/>
      <c r="E3" s="136"/>
      <c r="F3" s="136"/>
      <c r="G3" s="136"/>
      <c r="H3" s="136"/>
    </row>
    <row r="6" spans="1:8" ht="16.5" customHeight="1" x14ac:dyDescent="0.2">
      <c r="A6" s="76" t="s">
        <v>0</v>
      </c>
      <c r="B6" s="76" t="s">
        <v>19</v>
      </c>
      <c r="C6" s="76"/>
      <c r="D6" s="76"/>
      <c r="E6" s="76"/>
      <c r="F6" s="76" t="s">
        <v>15</v>
      </c>
      <c r="G6" s="76"/>
      <c r="H6" s="76" t="s">
        <v>3</v>
      </c>
    </row>
    <row r="7" spans="1:8" x14ac:dyDescent="0.2">
      <c r="A7" s="72"/>
      <c r="B7" s="72" t="s">
        <v>4</v>
      </c>
      <c r="C7" s="72" t="s">
        <v>1</v>
      </c>
      <c r="D7" s="72" t="s">
        <v>5</v>
      </c>
      <c r="E7" s="72" t="s">
        <v>78</v>
      </c>
      <c r="F7" s="72" t="s">
        <v>16</v>
      </c>
      <c r="G7" s="72" t="s">
        <v>17</v>
      </c>
      <c r="H7" s="72" t="s">
        <v>20</v>
      </c>
    </row>
    <row r="8" spans="1:8" x14ac:dyDescent="0.2">
      <c r="A8" s="74"/>
      <c r="B8" s="74"/>
      <c r="C8" s="74"/>
      <c r="D8" s="74"/>
      <c r="E8" s="74"/>
      <c r="F8" s="74"/>
      <c r="G8" s="74"/>
      <c r="H8" s="74"/>
    </row>
    <row r="9" spans="1:8" x14ac:dyDescent="0.2">
      <c r="A9" s="75" t="s">
        <v>21</v>
      </c>
      <c r="B9" s="78">
        <f>SUM(B11:B20)</f>
        <v>100947077</v>
      </c>
      <c r="C9" s="78">
        <f>SUM(C11:C20)</f>
        <v>69761451.5</v>
      </c>
      <c r="D9" s="78">
        <v>36900231.18</v>
      </c>
      <c r="E9" s="78">
        <f>+E11+E13+E16+E15+E17+E18+E20</f>
        <v>62652425.560000002</v>
      </c>
      <c r="F9" s="78">
        <f>+F11+F13+F15+F17+F18+F20</f>
        <v>7109025.9400000013</v>
      </c>
      <c r="G9" s="78">
        <v>64046845.919999994</v>
      </c>
      <c r="H9" s="79">
        <f>+E9*100/C9</f>
        <v>89.809521179472597</v>
      </c>
    </row>
    <row r="10" spans="1:8" x14ac:dyDescent="0.2">
      <c r="A10" s="74" t="s">
        <v>2</v>
      </c>
      <c r="B10" s="77" t="s">
        <v>2</v>
      </c>
      <c r="C10" s="77" t="s">
        <v>2</v>
      </c>
      <c r="D10" s="77" t="s">
        <v>2</v>
      </c>
      <c r="E10" s="77"/>
      <c r="F10" s="77" t="s">
        <v>2</v>
      </c>
      <c r="G10" s="77" t="s">
        <v>2</v>
      </c>
      <c r="H10" s="80" t="s">
        <v>2</v>
      </c>
    </row>
    <row r="11" spans="1:8" x14ac:dyDescent="0.2">
      <c r="A11" s="74" t="s">
        <v>22</v>
      </c>
      <c r="B11" s="77">
        <v>92376287</v>
      </c>
      <c r="C11" s="77">
        <v>61723228</v>
      </c>
      <c r="D11" s="77">
        <v>35534074.549999997</v>
      </c>
      <c r="E11" s="77">
        <v>59118668</v>
      </c>
      <c r="F11" s="77">
        <f>+C11-E11</f>
        <v>2604560</v>
      </c>
      <c r="G11" s="77">
        <v>58386088.450000003</v>
      </c>
      <c r="H11" s="80">
        <f t="shared" ref="H11:H20" si="0">+E11*100/C11</f>
        <v>95.780259580720568</v>
      </c>
    </row>
    <row r="12" spans="1:8" x14ac:dyDescent="0.2">
      <c r="A12" s="74"/>
      <c r="B12" s="77" t="s">
        <v>2</v>
      </c>
      <c r="C12" s="77" t="s">
        <v>2</v>
      </c>
      <c r="D12" s="77" t="s">
        <v>2</v>
      </c>
      <c r="E12" s="77" t="s">
        <v>2</v>
      </c>
      <c r="F12" s="77" t="s">
        <v>2</v>
      </c>
      <c r="G12" s="77" t="s">
        <v>2</v>
      </c>
      <c r="H12" s="80" t="s">
        <v>2</v>
      </c>
    </row>
    <row r="13" spans="1:8" x14ac:dyDescent="0.2">
      <c r="A13" s="74" t="s">
        <v>55</v>
      </c>
      <c r="B13" s="77">
        <v>4807720</v>
      </c>
      <c r="C13" s="77">
        <v>4275153.5</v>
      </c>
      <c r="D13" s="77">
        <v>876944.83999999985</v>
      </c>
      <c r="E13" s="77">
        <v>2217686.86</v>
      </c>
      <c r="F13" s="77">
        <f t="shared" ref="F13:F20" si="1">+C13-E13</f>
        <v>2057466.6400000001</v>
      </c>
      <c r="G13" s="77">
        <v>3274925.2600000002</v>
      </c>
      <c r="H13" s="80">
        <f t="shared" si="0"/>
        <v>51.873853418362636</v>
      </c>
    </row>
    <row r="14" spans="1:8" x14ac:dyDescent="0.2">
      <c r="A14" s="74" t="s">
        <v>2</v>
      </c>
      <c r="B14" s="77" t="s">
        <v>2</v>
      </c>
      <c r="C14" s="77" t="s">
        <v>2</v>
      </c>
      <c r="D14" s="77" t="s">
        <v>2</v>
      </c>
      <c r="E14" s="77" t="s">
        <v>2</v>
      </c>
      <c r="F14" s="77" t="s">
        <v>2</v>
      </c>
      <c r="G14" s="77" t="s">
        <v>2</v>
      </c>
      <c r="H14" s="80" t="s">
        <v>2</v>
      </c>
    </row>
    <row r="15" spans="1:8" x14ac:dyDescent="0.2">
      <c r="A15" s="74" t="s">
        <v>56</v>
      </c>
      <c r="B15" s="77">
        <v>882194</v>
      </c>
      <c r="C15" s="77">
        <v>882194</v>
      </c>
      <c r="D15" s="77">
        <v>276964.67</v>
      </c>
      <c r="E15" s="77">
        <v>464171</v>
      </c>
      <c r="F15" s="77">
        <f t="shared" si="1"/>
        <v>418023</v>
      </c>
      <c r="G15" s="77">
        <v>131629.33000000002</v>
      </c>
      <c r="H15" s="80">
        <f t="shared" si="0"/>
        <v>52.615524476475699</v>
      </c>
    </row>
    <row r="16" spans="1:8" x14ac:dyDescent="0.2">
      <c r="A16" s="74" t="s">
        <v>2</v>
      </c>
      <c r="B16" s="77" t="s">
        <v>2</v>
      </c>
      <c r="C16" s="77" t="s">
        <v>2</v>
      </c>
      <c r="D16" s="77" t="s">
        <v>2</v>
      </c>
      <c r="E16" s="77">
        <v>0</v>
      </c>
      <c r="F16" s="77" t="s">
        <v>2</v>
      </c>
      <c r="G16" s="77"/>
      <c r="H16" s="80" t="s">
        <v>2</v>
      </c>
    </row>
    <row r="17" spans="1:14" x14ac:dyDescent="0.2">
      <c r="A17" s="74" t="s">
        <v>48</v>
      </c>
      <c r="B17" s="77">
        <v>588582</v>
      </c>
      <c r="C17" s="77">
        <v>588582</v>
      </c>
      <c r="D17" s="77">
        <v>5053.79</v>
      </c>
      <c r="E17" s="77">
        <v>278039</v>
      </c>
      <c r="F17" s="77">
        <f t="shared" si="1"/>
        <v>310543</v>
      </c>
      <c r="G17" s="77">
        <v>-921.79</v>
      </c>
      <c r="H17" s="80">
        <f t="shared" si="0"/>
        <v>47.238787458671858</v>
      </c>
      <c r="N17" t="s">
        <v>2</v>
      </c>
    </row>
    <row r="18" spans="1:14" ht="24" customHeight="1" x14ac:dyDescent="0.2">
      <c r="A18" s="74" t="s">
        <v>23</v>
      </c>
      <c r="B18" s="77">
        <v>1365540</v>
      </c>
      <c r="C18" s="77">
        <v>1365540</v>
      </c>
      <c r="D18" s="77">
        <v>157631.68000000002</v>
      </c>
      <c r="E18" s="77">
        <v>173935.27</v>
      </c>
      <c r="F18" s="77">
        <f t="shared" si="1"/>
        <v>1191604.73</v>
      </c>
      <c r="G18" s="77">
        <v>1272058.32</v>
      </c>
      <c r="H18" s="80">
        <f t="shared" si="0"/>
        <v>12.737471622947698</v>
      </c>
    </row>
    <row r="19" spans="1:14" ht="8.25" customHeight="1" x14ac:dyDescent="0.2">
      <c r="A19" s="74"/>
      <c r="B19" s="77"/>
      <c r="C19" s="77"/>
      <c r="D19" s="77"/>
      <c r="E19" s="77"/>
      <c r="F19" s="77">
        <f t="shared" si="1"/>
        <v>0</v>
      </c>
      <c r="G19" s="77"/>
      <c r="H19" s="80" t="s">
        <v>2</v>
      </c>
    </row>
    <row r="20" spans="1:14" x14ac:dyDescent="0.2">
      <c r="A20" s="71" t="s">
        <v>58</v>
      </c>
      <c r="B20" s="73">
        <v>926754</v>
      </c>
      <c r="C20" s="73">
        <v>926754</v>
      </c>
      <c r="D20" s="73">
        <v>49561.649999999994</v>
      </c>
      <c r="E20" s="73">
        <v>399925.43</v>
      </c>
      <c r="F20" s="73">
        <f t="shared" si="1"/>
        <v>526828.57000000007</v>
      </c>
      <c r="G20" s="73">
        <v>983066.35</v>
      </c>
      <c r="H20" s="81">
        <f t="shared" si="0"/>
        <v>43.153353532868486</v>
      </c>
    </row>
    <row r="23" spans="1:14" x14ac:dyDescent="0.2">
      <c r="A23" s="60" t="s">
        <v>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</sheetData>
  <mergeCells count="3">
    <mergeCell ref="A1:H1"/>
    <mergeCell ref="A2:H2"/>
    <mergeCell ref="A3:H3"/>
  </mergeCells>
  <phoneticPr fontId="1" type="noConversion"/>
  <pageMargins left="1.6141732283464567" right="0.19685039370078741" top="1.3779527559055118" bottom="0.11811023622047245" header="0.51181102362204722" footer="0.51181102362204722"/>
  <pageSetup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</sheetPr>
  <dimension ref="A1:Y33"/>
  <sheetViews>
    <sheetView showGridLines="0" showZeros="0" zoomScale="87" zoomScaleNormal="87" workbookViewId="0">
      <selection activeCell="M18" sqref="M18"/>
    </sheetView>
  </sheetViews>
  <sheetFormatPr baseColWidth="10" defaultColWidth="11.42578125" defaultRowHeight="12.75" x14ac:dyDescent="0.2"/>
  <cols>
    <col min="1" max="1" width="23.28515625" customWidth="1"/>
    <col min="2" max="2" width="14.42578125" customWidth="1"/>
    <col min="3" max="3" width="13.28515625" customWidth="1"/>
    <col min="4" max="4" width="12.7109375" customWidth="1"/>
    <col min="5" max="5" width="13.7109375" bestFit="1" customWidth="1"/>
    <col min="7" max="7" width="13.28515625" customWidth="1"/>
    <col min="8" max="8" width="12.5703125" hidden="1" customWidth="1"/>
    <col min="9" max="9" width="10.140625" customWidth="1"/>
    <col min="10" max="10" width="13.7109375" customWidth="1"/>
    <col min="11" max="11" width="13" customWidth="1"/>
    <col min="12" max="12" width="12" customWidth="1"/>
    <col min="13" max="13" width="24.28515625" customWidth="1"/>
    <col min="15" max="17" width="0" hidden="1" customWidth="1"/>
    <col min="18" max="18" width="22.42578125" bestFit="1" customWidth="1"/>
    <col min="20" max="20" width="1.42578125" customWidth="1"/>
    <col min="21" max="21" width="3.140625" customWidth="1"/>
    <col min="22" max="22" width="0.42578125" customWidth="1"/>
    <col min="23" max="23" width="1.5703125" customWidth="1"/>
    <col min="24" max="24" width="16.85546875" customWidth="1"/>
  </cols>
  <sheetData>
    <row r="1" spans="1:25" ht="15.75" x14ac:dyDescent="0.25">
      <c r="A1" s="10" t="s">
        <v>2</v>
      </c>
      <c r="B1" s="22" t="s">
        <v>2</v>
      </c>
      <c r="C1" s="22"/>
      <c r="D1" s="22"/>
      <c r="E1" s="22"/>
      <c r="F1" s="22"/>
      <c r="G1" s="22"/>
      <c r="H1" s="22"/>
      <c r="I1" s="10"/>
    </row>
    <row r="2" spans="1:25" ht="15" x14ac:dyDescent="0.2">
      <c r="A2" s="137" t="s">
        <v>77</v>
      </c>
      <c r="B2" s="137"/>
      <c r="C2" s="137"/>
      <c r="D2" s="137"/>
      <c r="E2" s="137"/>
      <c r="F2" s="137"/>
      <c r="G2" s="137"/>
      <c r="H2" s="137"/>
      <c r="I2" s="137"/>
    </row>
    <row r="3" spans="1:25" ht="15" x14ac:dyDescent="0.2">
      <c r="A3" s="137" t="s">
        <v>81</v>
      </c>
      <c r="B3" s="137"/>
      <c r="C3" s="137"/>
      <c r="D3" s="137"/>
      <c r="E3" s="137"/>
      <c r="F3" s="137"/>
      <c r="G3" s="137"/>
      <c r="H3" s="137"/>
      <c r="I3" s="1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x14ac:dyDescent="0.2">
      <c r="A4" s="13"/>
      <c r="B4" s="12"/>
      <c r="C4" s="12"/>
      <c r="D4" s="12"/>
      <c r="E4" s="12"/>
      <c r="F4" s="12"/>
      <c r="G4" s="12"/>
      <c r="H4" s="12"/>
      <c r="I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138" t="s">
        <v>0</v>
      </c>
      <c r="B5" s="140" t="s">
        <v>25</v>
      </c>
      <c r="C5" s="142" t="s">
        <v>19</v>
      </c>
      <c r="D5" s="142"/>
      <c r="E5" s="142" t="s">
        <v>26</v>
      </c>
      <c r="F5" s="142"/>
      <c r="G5" s="142" t="s">
        <v>15</v>
      </c>
      <c r="H5" s="142"/>
      <c r="I5" s="68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.75" customHeight="1" x14ac:dyDescent="0.2">
      <c r="A6" s="139"/>
      <c r="B6" s="141"/>
      <c r="C6" s="69" t="s">
        <v>4</v>
      </c>
      <c r="D6" s="69" t="s">
        <v>1</v>
      </c>
      <c r="E6" s="69" t="s">
        <v>24</v>
      </c>
      <c r="F6" s="69" t="s">
        <v>27</v>
      </c>
      <c r="G6" s="69" t="s">
        <v>16</v>
      </c>
      <c r="H6" s="69" t="s">
        <v>17</v>
      </c>
      <c r="I6" s="70" t="s">
        <v>28</v>
      </c>
      <c r="J6" s="2" t="s">
        <v>27</v>
      </c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">
      <c r="A7" s="26"/>
      <c r="B7" s="35"/>
      <c r="C7" s="36"/>
      <c r="D7" s="37"/>
      <c r="E7" s="37"/>
      <c r="F7" s="37"/>
      <c r="G7" s="37"/>
      <c r="H7" s="37"/>
      <c r="I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3">
      <c r="A8" s="27" t="s">
        <v>6</v>
      </c>
      <c r="B8" s="38"/>
      <c r="C8" s="54">
        <f>+C10+C22</f>
        <v>118877364</v>
      </c>
      <c r="D8" s="54">
        <f>+D10+D22</f>
        <v>90661672</v>
      </c>
      <c r="E8" s="54">
        <f>+E10+E22</f>
        <v>7439372.7999999998</v>
      </c>
      <c r="F8" s="54">
        <f>+F10+F22</f>
        <v>61597423.5</v>
      </c>
      <c r="G8" s="58">
        <f>+F8-D8</f>
        <v>-29064248.5</v>
      </c>
      <c r="H8" s="59">
        <f>F8-C8</f>
        <v>-57279940.5</v>
      </c>
      <c r="I8" s="57">
        <f>+F8/D8*100</f>
        <v>67.942077551801603</v>
      </c>
      <c r="J8">
        <v>54158050.700000003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28"/>
      <c r="B9" s="14"/>
      <c r="C9" s="16"/>
      <c r="D9" s="16"/>
      <c r="E9" s="16"/>
      <c r="F9" s="16"/>
      <c r="G9" s="20"/>
      <c r="H9" s="40"/>
      <c r="I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3">
      <c r="A10" s="29" t="s">
        <v>7</v>
      </c>
      <c r="B10" s="14"/>
      <c r="C10" s="54">
        <f>SUM(C12:C20)</f>
        <v>19121000</v>
      </c>
      <c r="D10" s="54">
        <f>SUM(D12:D20)</f>
        <v>16025537</v>
      </c>
      <c r="E10" s="54">
        <f>+E12+E13+E15+E16+E17+E18+E20</f>
        <v>131288.79999999999</v>
      </c>
      <c r="F10" s="54">
        <f>SUM(F12:F20)</f>
        <v>5040216.5</v>
      </c>
      <c r="G10" s="55">
        <f>+F10-D10</f>
        <v>-10985320.5</v>
      </c>
      <c r="H10" s="56">
        <f>+F10-C10</f>
        <v>-14080783.5</v>
      </c>
      <c r="I10" s="57">
        <f>+F10/D10*100</f>
        <v>31.451155115738089</v>
      </c>
      <c r="J10">
        <v>4908927.6999999993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">
      <c r="A11" s="21"/>
      <c r="B11" s="14"/>
      <c r="C11" s="16"/>
      <c r="D11" s="16" t="s">
        <v>2</v>
      </c>
      <c r="E11" s="16"/>
      <c r="F11" s="16" t="s">
        <v>2</v>
      </c>
      <c r="G11" s="20"/>
      <c r="H11" s="40"/>
      <c r="I11" s="24"/>
      <c r="J11" t="s">
        <v>2</v>
      </c>
      <c r="K11" s="1"/>
      <c r="L11" s="1"/>
      <c r="M11" s="6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">
      <c r="A12" s="30" t="s">
        <v>8</v>
      </c>
      <c r="B12" s="15" t="s">
        <v>29</v>
      </c>
      <c r="C12" s="17">
        <v>890000</v>
      </c>
      <c r="D12" s="17">
        <f>74166*9</f>
        <v>667494</v>
      </c>
      <c r="E12" s="17">
        <v>5800</v>
      </c>
      <c r="F12" s="17">
        <f>+E12+J12</f>
        <v>45518.32</v>
      </c>
      <c r="G12" s="41">
        <f>+F12-D12</f>
        <v>-621975.68000000005</v>
      </c>
      <c r="H12" s="41">
        <f t="shared" ref="H12:H20" si="0">+F12-C12</f>
        <v>-844481.68</v>
      </c>
      <c r="I12" s="24">
        <f>+F12/D12*100</f>
        <v>6.8192852669836723</v>
      </c>
      <c r="J12">
        <v>39718.32</v>
      </c>
      <c r="K12" s="1"/>
      <c r="L12" s="6"/>
      <c r="M12" s="62"/>
      <c r="N12" s="6"/>
      <c r="O12" s="1"/>
      <c r="P12" s="1"/>
      <c r="Q12" s="1"/>
      <c r="R12" s="61"/>
      <c r="S12" s="62"/>
      <c r="T12" s="62"/>
      <c r="U12" s="63"/>
      <c r="V12" s="63"/>
      <c r="W12" s="64"/>
      <c r="X12" s="63"/>
      <c r="Y12" s="63"/>
    </row>
    <row r="13" spans="1:25" ht="20.100000000000001" customHeight="1" x14ac:dyDescent="0.2">
      <c r="A13" s="30" t="s">
        <v>9</v>
      </c>
      <c r="B13" s="15" t="s">
        <v>30</v>
      </c>
      <c r="C13" s="17">
        <v>6734000</v>
      </c>
      <c r="D13" s="17">
        <f>5931750+101687</f>
        <v>6033437</v>
      </c>
      <c r="E13" s="17">
        <v>64.87</v>
      </c>
      <c r="F13" s="17">
        <f t="shared" ref="F13:F20" si="1">+E13+J13</f>
        <v>293383.28999999998</v>
      </c>
      <c r="G13" s="41">
        <f t="shared" ref="G13:G18" si="2">+F13-D13</f>
        <v>-5740053.71</v>
      </c>
      <c r="H13" s="41">
        <f t="shared" si="0"/>
        <v>-6440616.71</v>
      </c>
      <c r="I13" s="24">
        <f>+F13/D13*100</f>
        <v>4.8626229129433183</v>
      </c>
      <c r="J13">
        <v>293318.42</v>
      </c>
      <c r="K13" s="1"/>
      <c r="L13" s="6"/>
      <c r="M13" s="62"/>
      <c r="N13" s="1"/>
      <c r="O13" s="1"/>
      <c r="P13" s="1"/>
      <c r="Q13" s="1"/>
      <c r="R13" s="1"/>
      <c r="S13" s="62"/>
      <c r="T13" s="62"/>
      <c r="U13" s="63"/>
      <c r="V13" s="63"/>
      <c r="W13" s="64"/>
      <c r="X13" s="63"/>
      <c r="Y13" s="63"/>
    </row>
    <row r="14" spans="1:25" ht="20.100000000000001" customHeight="1" x14ac:dyDescent="0.2">
      <c r="A14" s="31" t="s">
        <v>31</v>
      </c>
      <c r="B14" s="15" t="s">
        <v>32</v>
      </c>
      <c r="C14" s="17"/>
      <c r="D14" s="17"/>
      <c r="E14" s="17">
        <v>0</v>
      </c>
      <c r="F14" s="17">
        <f t="shared" si="1"/>
        <v>0</v>
      </c>
      <c r="G14" s="42">
        <f t="shared" si="2"/>
        <v>0</v>
      </c>
      <c r="H14" s="41">
        <f t="shared" si="0"/>
        <v>0</v>
      </c>
      <c r="I14" s="24">
        <v>0</v>
      </c>
      <c r="J14">
        <v>0</v>
      </c>
      <c r="K14" s="1"/>
      <c r="L14" s="6"/>
      <c r="M14" s="62"/>
      <c r="N14" s="1"/>
      <c r="O14" s="1"/>
      <c r="P14" s="1"/>
      <c r="Q14" s="1"/>
      <c r="R14" s="1"/>
      <c r="S14" s="62"/>
      <c r="T14" s="62"/>
      <c r="U14" s="63"/>
      <c r="V14" s="63"/>
      <c r="W14" s="64"/>
      <c r="X14" s="63"/>
      <c r="Y14" s="63"/>
    </row>
    <row r="15" spans="1:25" ht="20.100000000000001" customHeight="1" x14ac:dyDescent="0.2">
      <c r="A15" s="31" t="s">
        <v>10</v>
      </c>
      <c r="B15" s="15" t="s">
        <v>33</v>
      </c>
      <c r="C15" s="17">
        <v>5553000</v>
      </c>
      <c r="D15" s="17">
        <f>470811+555300+444240+832950+458660+388710+360945+694125+444240</f>
        <v>4649981</v>
      </c>
      <c r="E15" s="17">
        <f>12+36053.75-27772</f>
        <v>8293.75</v>
      </c>
      <c r="F15" s="17">
        <f t="shared" si="1"/>
        <v>1667864.16</v>
      </c>
      <c r="G15" s="41">
        <f t="shared" si="2"/>
        <v>-2982116.84</v>
      </c>
      <c r="H15" s="41">
        <f t="shared" si="0"/>
        <v>-3885135.84</v>
      </c>
      <c r="I15" s="24">
        <f>+F15/D15*100</f>
        <v>35.868193009820899</v>
      </c>
      <c r="J15">
        <v>1659570.41</v>
      </c>
      <c r="K15" s="1"/>
      <c r="L15" s="6">
        <f>1667863.51-1695636</f>
        <v>-27772.489999999991</v>
      </c>
      <c r="M15" s="62"/>
      <c r="N15" s="1"/>
      <c r="O15" s="1"/>
      <c r="P15" s="1"/>
      <c r="Q15" s="1"/>
      <c r="R15" s="1"/>
      <c r="S15" s="62"/>
      <c r="T15" s="62"/>
      <c r="U15" s="63"/>
      <c r="V15" s="63"/>
      <c r="W15" s="64"/>
      <c r="X15" s="63"/>
      <c r="Y15" s="63"/>
    </row>
    <row r="16" spans="1:25" ht="20.100000000000001" customHeight="1" x14ac:dyDescent="0.2">
      <c r="A16" s="31" t="s">
        <v>11</v>
      </c>
      <c r="B16" s="15" t="s">
        <v>34</v>
      </c>
      <c r="C16" s="17">
        <v>65000</v>
      </c>
      <c r="D16" s="17">
        <v>65000</v>
      </c>
      <c r="E16" s="17">
        <v>10</v>
      </c>
      <c r="F16" s="17">
        <f t="shared" si="1"/>
        <v>35812</v>
      </c>
      <c r="G16" s="41">
        <f t="shared" si="2"/>
        <v>-29188</v>
      </c>
      <c r="H16" s="41">
        <f t="shared" si="0"/>
        <v>-29188</v>
      </c>
      <c r="I16" s="24" t="s">
        <v>2</v>
      </c>
      <c r="J16">
        <v>35802</v>
      </c>
      <c r="K16" s="1"/>
      <c r="L16" s="6"/>
      <c r="M16" s="62"/>
      <c r="N16" s="1"/>
      <c r="O16" s="1"/>
      <c r="P16" s="1"/>
      <c r="Q16" s="1"/>
      <c r="R16" s="1"/>
      <c r="S16" s="62">
        <f>7308084-6720179</f>
        <v>587905</v>
      </c>
      <c r="T16" s="62"/>
      <c r="U16" s="63"/>
      <c r="V16" s="63"/>
      <c r="W16" s="64"/>
      <c r="X16" s="63"/>
      <c r="Y16" s="63"/>
    </row>
    <row r="17" spans="1:25" ht="20.100000000000001" customHeight="1" x14ac:dyDescent="0.2">
      <c r="A17" s="31" t="s">
        <v>12</v>
      </c>
      <c r="B17" s="15" t="s">
        <v>35</v>
      </c>
      <c r="C17" s="17">
        <v>1247000</v>
      </c>
      <c r="D17" s="17">
        <f>415764+103941+103941+103941+103941+103941</f>
        <v>935469</v>
      </c>
      <c r="E17" s="17">
        <v>835.5</v>
      </c>
      <c r="F17" s="17">
        <f t="shared" si="1"/>
        <v>149636.59</v>
      </c>
      <c r="G17" s="41">
        <f t="shared" si="2"/>
        <v>-785832.41</v>
      </c>
      <c r="H17" s="41">
        <f t="shared" si="0"/>
        <v>-1097363.4099999999</v>
      </c>
      <c r="I17" s="24">
        <f>+F17/D17*100</f>
        <v>15.9958897622476</v>
      </c>
      <c r="J17">
        <v>148801.09</v>
      </c>
      <c r="K17" s="67"/>
      <c r="L17" s="6"/>
      <c r="M17" s="62"/>
      <c r="N17" s="1"/>
      <c r="O17" s="1"/>
      <c r="P17" s="1"/>
      <c r="Q17" s="1"/>
      <c r="R17" s="1"/>
      <c r="S17" s="62"/>
      <c r="T17" s="62"/>
      <c r="U17" s="63"/>
      <c r="V17" s="63"/>
      <c r="W17" s="64"/>
      <c r="X17" s="63"/>
      <c r="Y17" s="63"/>
    </row>
    <row r="18" spans="1:25" ht="20.100000000000001" customHeight="1" x14ac:dyDescent="0.2">
      <c r="A18" s="31" t="s">
        <v>13</v>
      </c>
      <c r="B18" s="15" t="s">
        <v>36</v>
      </c>
      <c r="C18" s="17">
        <v>632000</v>
      </c>
      <c r="D18" s="17">
        <f>210736+52684+52684+52684+52684+52684</f>
        <v>474156</v>
      </c>
      <c r="E18" s="17">
        <v>116284.68</v>
      </c>
      <c r="F18" s="17">
        <f t="shared" si="1"/>
        <v>848002.1399999999</v>
      </c>
      <c r="G18" s="42">
        <f t="shared" si="2"/>
        <v>373846.1399999999</v>
      </c>
      <c r="H18" s="41">
        <f t="shared" si="0"/>
        <v>216002.1399999999</v>
      </c>
      <c r="I18" s="24">
        <f>+F18/D18*100</f>
        <v>178.84454483334596</v>
      </c>
      <c r="J18">
        <v>731717.46</v>
      </c>
      <c r="K18" s="67"/>
      <c r="L18" s="6"/>
      <c r="M18" s="62"/>
      <c r="N18" s="6"/>
      <c r="O18" s="1"/>
      <c r="P18" s="1"/>
      <c r="Q18" s="1"/>
      <c r="R18" s="1"/>
      <c r="S18" s="62"/>
      <c r="T18" s="62"/>
      <c r="U18" s="63"/>
      <c r="V18" s="63"/>
      <c r="W18" s="64"/>
      <c r="X18" s="63"/>
      <c r="Y18" s="63"/>
    </row>
    <row r="19" spans="1:25" ht="20.100000000000001" customHeight="1" x14ac:dyDescent="0.2">
      <c r="A19" s="31" t="s">
        <v>37</v>
      </c>
      <c r="B19" s="15" t="s">
        <v>38</v>
      </c>
      <c r="C19" s="17"/>
      <c r="D19" s="17"/>
      <c r="E19" s="43"/>
      <c r="F19" s="17">
        <f t="shared" si="1"/>
        <v>0</v>
      </c>
      <c r="G19" s="42" t="s">
        <v>2</v>
      </c>
      <c r="H19" s="41" t="s">
        <v>2</v>
      </c>
      <c r="I19" s="24">
        <v>0</v>
      </c>
      <c r="J19">
        <v>0</v>
      </c>
      <c r="K19" s="1"/>
      <c r="L19" s="6"/>
      <c r="M19" s="62"/>
      <c r="N19" s="1"/>
      <c r="O19" s="1"/>
      <c r="P19" s="1"/>
      <c r="Q19" s="1"/>
      <c r="R19" s="1"/>
      <c r="S19" s="62"/>
      <c r="T19" s="62"/>
      <c r="U19" s="63"/>
      <c r="V19" s="63"/>
      <c r="W19" s="63"/>
      <c r="X19" s="63"/>
      <c r="Y19" s="63"/>
    </row>
    <row r="20" spans="1:25" ht="20.100000000000001" customHeight="1" x14ac:dyDescent="0.2">
      <c r="A20" s="31" t="s">
        <v>39</v>
      </c>
      <c r="B20" s="15" t="s">
        <v>40</v>
      </c>
      <c r="C20" s="17">
        <v>4000000</v>
      </c>
      <c r="D20" s="17">
        <f>2000000+1200000</f>
        <v>3200000</v>
      </c>
      <c r="E20" s="17">
        <v>0</v>
      </c>
      <c r="F20" s="17">
        <f t="shared" si="1"/>
        <v>2000000</v>
      </c>
      <c r="G20" s="42">
        <f>+F20-D20</f>
        <v>-1200000</v>
      </c>
      <c r="H20" s="41">
        <f t="shared" si="0"/>
        <v>-2000000</v>
      </c>
      <c r="I20" s="24">
        <f>+F20/D20*100</f>
        <v>62.5</v>
      </c>
      <c r="J20">
        <v>2000000</v>
      </c>
      <c r="K20" s="1"/>
      <c r="L20" s="6"/>
      <c r="M20" s="62"/>
      <c r="N20" s="1"/>
      <c r="O20" s="1"/>
      <c r="P20" s="1"/>
      <c r="Q20" s="1"/>
      <c r="R20" s="1"/>
      <c r="S20" s="62"/>
      <c r="T20" s="62"/>
      <c r="U20" s="63"/>
      <c r="V20" s="63"/>
      <c r="W20" s="63"/>
      <c r="X20" s="63"/>
      <c r="Y20" s="63"/>
    </row>
    <row r="21" spans="1:25" ht="20.100000000000001" customHeight="1" x14ac:dyDescent="0.2">
      <c r="A21" s="12"/>
      <c r="B21" s="44"/>
      <c r="C21" s="17"/>
      <c r="D21" s="17" t="s">
        <v>2</v>
      </c>
      <c r="E21" s="17" t="s">
        <v>2</v>
      </c>
      <c r="F21" s="17" t="s">
        <v>2</v>
      </c>
      <c r="G21" s="41"/>
      <c r="H21" s="41" t="s">
        <v>2</v>
      </c>
      <c r="I21" s="24"/>
      <c r="J21" t="s">
        <v>2</v>
      </c>
      <c r="K21" s="1"/>
      <c r="L21" s="6"/>
      <c r="M21" s="62"/>
      <c r="N21" s="1"/>
      <c r="O21" s="1"/>
      <c r="P21" s="1"/>
      <c r="Q21" s="1"/>
      <c r="R21" s="1"/>
      <c r="S21" s="62"/>
      <c r="T21" s="62"/>
      <c r="U21" s="63"/>
      <c r="V21" s="63"/>
      <c r="W21" s="63"/>
      <c r="X21" s="63"/>
      <c r="Y21" s="63"/>
    </row>
    <row r="22" spans="1:25" ht="20.100000000000001" customHeight="1" x14ac:dyDescent="0.2">
      <c r="A22" s="32" t="s">
        <v>14</v>
      </c>
      <c r="B22" s="44"/>
      <c r="C22" s="39">
        <f>+C24+C30</f>
        <v>99756364</v>
      </c>
      <c r="D22" s="39">
        <f>+D24+D30</f>
        <v>74636135</v>
      </c>
      <c r="E22" s="39">
        <f>+E24+E30</f>
        <v>7308084</v>
      </c>
      <c r="F22" s="39">
        <f>+F24+F30</f>
        <v>56557207</v>
      </c>
      <c r="G22" s="45">
        <f>+F22-D22</f>
        <v>-18078928</v>
      </c>
      <c r="H22" s="45">
        <f>+F22-C22</f>
        <v>-43199157</v>
      </c>
      <c r="I22" s="23">
        <f>+F22/D22*100</f>
        <v>75.777245164155403</v>
      </c>
      <c r="J22">
        <v>49249123</v>
      </c>
      <c r="K22" s="6"/>
      <c r="L22" s="6"/>
      <c r="M22" s="62"/>
      <c r="N22" s="1"/>
      <c r="O22" s="1"/>
      <c r="P22" s="1"/>
      <c r="Q22" s="1"/>
      <c r="R22" s="1"/>
      <c r="S22" s="65"/>
      <c r="T22" s="65"/>
      <c r="U22" s="63"/>
      <c r="V22" s="63"/>
      <c r="W22" s="63"/>
      <c r="X22" s="63"/>
      <c r="Y22" s="63"/>
    </row>
    <row r="23" spans="1:25" ht="20.100000000000001" customHeight="1" x14ac:dyDescent="0.2">
      <c r="A23" s="11" t="s">
        <v>2</v>
      </c>
      <c r="B23" s="44"/>
      <c r="C23" s="17"/>
      <c r="D23" s="17"/>
      <c r="E23" s="17"/>
      <c r="F23" s="17" t="s">
        <v>2</v>
      </c>
      <c r="G23" s="41"/>
      <c r="H23" s="41"/>
      <c r="I23" s="24"/>
      <c r="J23" t="s">
        <v>2</v>
      </c>
      <c r="K23" s="1"/>
      <c r="L23" s="6"/>
      <c r="M23" s="62"/>
      <c r="N23" s="1"/>
      <c r="O23" s="1"/>
      <c r="P23" s="1"/>
      <c r="Q23" s="1"/>
      <c r="R23" s="1"/>
      <c r="S23" s="62"/>
      <c r="T23" s="62"/>
      <c r="U23" s="63"/>
      <c r="V23" s="63"/>
      <c r="W23" s="63"/>
      <c r="X23" s="63"/>
      <c r="Y23" s="63"/>
    </row>
    <row r="24" spans="1:25" ht="23.25" customHeight="1" x14ac:dyDescent="0.2">
      <c r="A24" s="33" t="s">
        <v>41</v>
      </c>
      <c r="B24" s="15" t="s">
        <v>42</v>
      </c>
      <c r="C24" s="16">
        <f>SUM(C26:C28)</f>
        <v>90040000</v>
      </c>
      <c r="D24" s="16">
        <f>+D26+D28</f>
        <v>67431752</v>
      </c>
      <c r="E24" s="16">
        <f>SUM(E26:E28)</f>
        <v>7308084</v>
      </c>
      <c r="F24" s="16">
        <f>+F26+F27+F28</f>
        <v>53315860</v>
      </c>
      <c r="G24" s="40">
        <f>+F24-D24</f>
        <v>-14115892</v>
      </c>
      <c r="H24" s="40">
        <f>+F24-C24</f>
        <v>-36724140</v>
      </c>
      <c r="I24" s="25">
        <f>+F24/D24*100</f>
        <v>79.066401833960953</v>
      </c>
      <c r="J24">
        <v>46007776</v>
      </c>
      <c r="K24" s="133"/>
      <c r="L24" s="6"/>
      <c r="M24" s="134"/>
      <c r="N24" s="1"/>
      <c r="O24" s="1"/>
      <c r="P24" s="1"/>
      <c r="Q24" s="1"/>
      <c r="R24" s="6"/>
      <c r="S24" s="65"/>
      <c r="T24" s="65"/>
      <c r="U24" s="63"/>
      <c r="V24" s="63"/>
      <c r="W24" s="63"/>
      <c r="X24" s="63"/>
      <c r="Y24" s="63"/>
    </row>
    <row r="25" spans="1:25" ht="20.100000000000001" customHeight="1" x14ac:dyDescent="0.2">
      <c r="A25" s="12" t="s">
        <v>2</v>
      </c>
      <c r="B25" s="15"/>
      <c r="C25" s="17" t="s">
        <v>2</v>
      </c>
      <c r="D25" s="17"/>
      <c r="E25" s="17"/>
      <c r="F25" s="17" t="s">
        <v>2</v>
      </c>
      <c r="G25" s="41"/>
      <c r="H25" s="41"/>
      <c r="I25" s="24" t="s">
        <v>2</v>
      </c>
      <c r="J25" t="s">
        <v>2</v>
      </c>
      <c r="K25" s="1"/>
      <c r="L25" s="6"/>
      <c r="M25" s="8"/>
      <c r="N25" s="1"/>
      <c r="O25" s="1"/>
      <c r="P25" s="1"/>
      <c r="Q25" s="1"/>
      <c r="R25" s="1"/>
      <c r="S25" s="62"/>
      <c r="T25" s="62"/>
      <c r="U25" s="63"/>
      <c r="V25" s="63"/>
      <c r="W25" s="63"/>
      <c r="X25" s="63"/>
      <c r="Y25" s="63"/>
    </row>
    <row r="26" spans="1:25" ht="20.100000000000001" customHeight="1" x14ac:dyDescent="0.2">
      <c r="A26" s="34" t="s">
        <v>43</v>
      </c>
      <c r="B26" s="15"/>
      <c r="C26" s="17">
        <v>82818803</v>
      </c>
      <c r="D26" s="17">
        <f>55328119+6698374</f>
        <v>62026493</v>
      </c>
      <c r="E26" s="46">
        <v>6720179</v>
      </c>
      <c r="F26" s="17">
        <f>+E26+J26</f>
        <v>49674870</v>
      </c>
      <c r="G26" s="41">
        <f>+F26-D26</f>
        <v>-12351623</v>
      </c>
      <c r="H26" s="41">
        <f>+F26-C26</f>
        <v>-33143933</v>
      </c>
      <c r="I26" s="24">
        <f>+F26/D26*100</f>
        <v>80.086536570752116</v>
      </c>
      <c r="J26">
        <v>42954691</v>
      </c>
      <c r="L26" s="6"/>
      <c r="M26" s="8"/>
      <c r="N26" s="1"/>
      <c r="O26" s="1"/>
      <c r="P26" s="1"/>
      <c r="Q26" s="1"/>
      <c r="R26" s="1"/>
      <c r="S26" s="62"/>
      <c r="T26" s="62"/>
      <c r="U26" s="63"/>
      <c r="V26" s="63"/>
      <c r="W26" s="63"/>
      <c r="X26" s="63"/>
      <c r="Y26" s="63"/>
    </row>
    <row r="27" spans="1:25" ht="20.100000000000001" customHeight="1" x14ac:dyDescent="0.2">
      <c r="A27" s="34" t="s">
        <v>44</v>
      </c>
      <c r="B27" s="15" t="s">
        <v>2</v>
      </c>
      <c r="C27" s="17">
        <v>0</v>
      </c>
      <c r="D27" s="17">
        <v>0</v>
      </c>
      <c r="E27" s="46"/>
      <c r="F27" s="17">
        <f>+E27+J27</f>
        <v>0</v>
      </c>
      <c r="G27" s="41">
        <f>+F27-D27</f>
        <v>0</v>
      </c>
      <c r="H27" s="41">
        <f>+F27-C27</f>
        <v>0</v>
      </c>
      <c r="I27" s="24" t="s">
        <v>2</v>
      </c>
      <c r="J27">
        <v>0</v>
      </c>
      <c r="K27" s="133"/>
      <c r="L27" s="6"/>
      <c r="M27" s="8"/>
      <c r="N27" s="1"/>
      <c r="O27" s="1"/>
      <c r="P27" s="1"/>
      <c r="Q27" s="1"/>
      <c r="R27" s="1"/>
      <c r="S27" s="62"/>
      <c r="T27" s="62"/>
      <c r="U27" s="63"/>
      <c r="V27" s="63"/>
      <c r="W27" s="63"/>
      <c r="X27" s="63"/>
      <c r="Y27" s="63"/>
    </row>
    <row r="28" spans="1:25" ht="20.100000000000001" customHeight="1" x14ac:dyDescent="0.2">
      <c r="A28" s="34" t="s">
        <v>45</v>
      </c>
      <c r="B28" s="15"/>
      <c r="C28" s="17">
        <v>7221197</v>
      </c>
      <c r="D28" s="17">
        <f>4817354+587905</f>
        <v>5405259</v>
      </c>
      <c r="E28" s="46">
        <v>587905</v>
      </c>
      <c r="F28" s="17">
        <f>+E28+J28</f>
        <v>3640990</v>
      </c>
      <c r="G28" s="41">
        <f>+F28-D28</f>
        <v>-1764269</v>
      </c>
      <c r="H28" s="41">
        <f>+F28-C28</f>
        <v>-3580207</v>
      </c>
      <c r="I28" s="24">
        <f>+F28/D28*100</f>
        <v>67.360139449376987</v>
      </c>
      <c r="J28">
        <v>3053085</v>
      </c>
      <c r="K28" s="133"/>
      <c r="L28" s="6"/>
      <c r="M28" s="8"/>
      <c r="N28" s="6"/>
      <c r="O28" s="1"/>
      <c r="P28" s="1"/>
      <c r="Q28" s="1"/>
      <c r="R28" s="1"/>
      <c r="S28" s="62"/>
      <c r="T28" s="62"/>
      <c r="U28" s="63"/>
      <c r="V28" s="63"/>
      <c r="W28" s="63"/>
      <c r="X28" s="63"/>
      <c r="Y28" s="63"/>
    </row>
    <row r="29" spans="1:25" ht="20.100000000000001" customHeight="1" x14ac:dyDescent="0.2">
      <c r="A29" s="12" t="s">
        <v>2</v>
      </c>
      <c r="B29" s="15"/>
      <c r="C29" s="17" t="s">
        <v>2</v>
      </c>
      <c r="D29" s="46" t="s">
        <v>2</v>
      </c>
      <c r="E29" s="46"/>
      <c r="F29" s="46" t="s">
        <v>2</v>
      </c>
      <c r="G29" s="19"/>
      <c r="H29" s="18"/>
      <c r="I29" s="24"/>
      <c r="J29" t="s">
        <v>2</v>
      </c>
      <c r="K29" s="133"/>
      <c r="L29" s="6"/>
      <c r="M29" s="8"/>
      <c r="N29" s="1"/>
      <c r="O29" s="1"/>
      <c r="P29" s="1"/>
      <c r="Q29" s="1"/>
      <c r="R29" s="1"/>
      <c r="S29" s="62"/>
      <c r="T29" s="62"/>
      <c r="U29" s="63"/>
      <c r="V29" s="63"/>
      <c r="W29" s="63"/>
      <c r="X29" s="63"/>
      <c r="Y29" s="63"/>
    </row>
    <row r="30" spans="1:25" ht="23.25" customHeight="1" x14ac:dyDescent="0.2">
      <c r="A30" s="33" t="s">
        <v>46</v>
      </c>
      <c r="B30" s="15" t="s">
        <v>47</v>
      </c>
      <c r="C30" s="16">
        <v>9716364</v>
      </c>
      <c r="D30" s="16">
        <f>7187895+16488</f>
        <v>7204383</v>
      </c>
      <c r="E30" s="47">
        <v>0</v>
      </c>
      <c r="F30" s="47">
        <f>+E30+J30</f>
        <v>3241347</v>
      </c>
      <c r="G30" s="20">
        <f>+F30-D30</f>
        <v>-3963036</v>
      </c>
      <c r="H30" s="20">
        <f>+F30-C30</f>
        <v>-6475017</v>
      </c>
      <c r="I30" s="25">
        <f>+F30/D30*100</f>
        <v>44.991319867364076</v>
      </c>
      <c r="J30">
        <v>3241347</v>
      </c>
      <c r="K30" s="133"/>
      <c r="L30" s="135"/>
      <c r="M30" s="8"/>
      <c r="N30" s="1"/>
      <c r="O30" s="1"/>
      <c r="P30" s="1"/>
      <c r="Q30" s="1"/>
      <c r="R30" s="1"/>
      <c r="S30" s="66"/>
      <c r="T30" s="66"/>
      <c r="U30" s="63"/>
      <c r="V30" s="63"/>
      <c r="W30" s="63"/>
      <c r="X30" s="63"/>
      <c r="Y30" s="63"/>
    </row>
    <row r="31" spans="1:25" ht="20.100000000000001" customHeight="1" x14ac:dyDescent="0.2">
      <c r="A31" s="48" t="s">
        <v>2</v>
      </c>
      <c r="B31" s="49"/>
      <c r="C31" s="50"/>
      <c r="D31" s="50">
        <v>0</v>
      </c>
      <c r="E31" s="50"/>
      <c r="F31" s="50" t="s">
        <v>2</v>
      </c>
      <c r="G31" s="51"/>
      <c r="H31" s="52"/>
      <c r="I31" s="53"/>
      <c r="J31" t="s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9" t="s">
        <v>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4" ht="14.25" x14ac:dyDescent="0.2">
      <c r="A33" s="3" t="s">
        <v>2</v>
      </c>
      <c r="B33" s="3"/>
      <c r="D33" t="s">
        <v>2</v>
      </c>
    </row>
  </sheetData>
  <mergeCells count="7">
    <mergeCell ref="A2:I2"/>
    <mergeCell ref="A3:I3"/>
    <mergeCell ref="A5:A6"/>
    <mergeCell ref="B5:B6"/>
    <mergeCell ref="C5:D5"/>
    <mergeCell ref="E5:F5"/>
    <mergeCell ref="G5:H5"/>
  </mergeCells>
  <phoneticPr fontId="1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-0.249977111117893"/>
  </sheetPr>
  <dimension ref="A1:O25"/>
  <sheetViews>
    <sheetView showGridLines="0" showZeros="0" zoomScale="65" zoomScaleNormal="65" workbookViewId="0">
      <selection activeCell="B8" sqref="B8"/>
    </sheetView>
  </sheetViews>
  <sheetFormatPr baseColWidth="10" defaultColWidth="11.42578125" defaultRowHeight="12.75" x14ac:dyDescent="0.2"/>
  <cols>
    <col min="1" max="1" width="109.7109375" customWidth="1"/>
    <col min="2" max="2" width="21.42578125" customWidth="1"/>
    <col min="3" max="3" width="21.5703125" customWidth="1"/>
    <col min="4" max="4" width="20" customWidth="1"/>
    <col min="5" max="5" width="24.7109375" customWidth="1"/>
    <col min="6" max="6" width="15.5703125" hidden="1" customWidth="1"/>
    <col min="7" max="7" width="17" customWidth="1"/>
    <col min="8" max="8" width="15.28515625" hidden="1" customWidth="1"/>
    <col min="9" max="9" width="8.28515625" hidden="1" customWidth="1"/>
    <col min="10" max="10" width="12.85546875" customWidth="1"/>
    <col min="11" max="11" width="14.5703125" customWidth="1"/>
    <col min="12" max="12" width="10.28515625" hidden="1" customWidth="1"/>
    <col min="13" max="13" width="8.140625" customWidth="1"/>
    <col min="14" max="15" width="11.42578125" customWidth="1"/>
  </cols>
  <sheetData>
    <row r="1" spans="1:14" ht="17.100000000000001" customHeigh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4"/>
      <c r="L1" s="4"/>
      <c r="M1" s="5"/>
    </row>
    <row r="2" spans="1:14" ht="20.25" x14ac:dyDescent="0.3">
      <c r="A2" s="143" t="s">
        <v>61</v>
      </c>
      <c r="B2" s="143"/>
      <c r="C2" s="143"/>
      <c r="D2" s="143"/>
      <c r="E2" s="143"/>
      <c r="F2" s="143"/>
      <c r="G2" s="143"/>
      <c r="H2" s="143"/>
      <c r="I2" s="143"/>
      <c r="J2" s="143"/>
      <c r="N2" t="s">
        <v>2</v>
      </c>
    </row>
    <row r="3" spans="1:14" ht="20.25" x14ac:dyDescent="0.3">
      <c r="A3" s="143" t="s">
        <v>79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4" ht="20.25" x14ac:dyDescent="0.3">
      <c r="A4" s="143" t="s">
        <v>81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4" x14ac:dyDescent="0.2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4" ht="2.25" customHeight="1" x14ac:dyDescent="0.2">
      <c r="A6" s="85"/>
      <c r="B6" s="85"/>
      <c r="C6" s="85"/>
      <c r="D6" s="85"/>
      <c r="E6" s="86"/>
      <c r="F6" s="86"/>
      <c r="G6" s="86"/>
      <c r="H6" s="86"/>
      <c r="I6" s="86"/>
      <c r="J6" s="84"/>
    </row>
    <row r="7" spans="1:14" ht="49.5" customHeight="1" x14ac:dyDescent="0.2">
      <c r="A7" s="87" t="s">
        <v>53</v>
      </c>
      <c r="B7" s="88" t="s">
        <v>66</v>
      </c>
      <c r="C7" s="88" t="s">
        <v>54</v>
      </c>
      <c r="D7" s="88" t="s">
        <v>1</v>
      </c>
      <c r="E7" s="88" t="s">
        <v>57</v>
      </c>
      <c r="F7" s="88" t="s">
        <v>63</v>
      </c>
      <c r="G7" s="88" t="s">
        <v>49</v>
      </c>
      <c r="H7" s="88" t="s">
        <v>63</v>
      </c>
      <c r="I7" s="88" t="s">
        <v>67</v>
      </c>
      <c r="J7" s="88" t="s">
        <v>3</v>
      </c>
    </row>
    <row r="8" spans="1:14" ht="37.5" customHeight="1" x14ac:dyDescent="0.25">
      <c r="A8" s="89" t="s">
        <v>50</v>
      </c>
      <c r="B8" s="90">
        <f>SUM(B10:B13)</f>
        <v>13245000</v>
      </c>
      <c r="C8" s="91">
        <f>SUM(C10:C13)</f>
        <v>10386215</v>
      </c>
      <c r="D8" s="92">
        <f>SUM(D10:D13)</f>
        <v>9297569</v>
      </c>
      <c r="E8" s="92">
        <f>SUM(E10:E13)</f>
        <v>4701668.53</v>
      </c>
      <c r="F8" s="92">
        <f>SUM(F10:F13)</f>
        <v>0</v>
      </c>
      <c r="G8" s="92">
        <f>+G10+G11+G12+G13</f>
        <v>4595900.47</v>
      </c>
      <c r="H8" s="92">
        <f>SUM(H10:H13)</f>
        <v>0</v>
      </c>
      <c r="I8" s="93" t="e">
        <f>+#REF!*100/D8</f>
        <v>#REF!</v>
      </c>
      <c r="J8" s="94">
        <f>+E8*100/D8</f>
        <v>50.568794165442604</v>
      </c>
    </row>
    <row r="9" spans="1:14" ht="18" x14ac:dyDescent="0.25">
      <c r="A9" s="95"/>
      <c r="B9" s="95"/>
      <c r="C9" s="95"/>
      <c r="D9" s="96"/>
      <c r="E9" s="96"/>
      <c r="F9" s="96"/>
      <c r="G9" s="96"/>
      <c r="H9" s="96"/>
      <c r="I9" s="96"/>
      <c r="J9" s="97"/>
    </row>
    <row r="10" spans="1:14" ht="24.95" customHeight="1" x14ac:dyDescent="0.25">
      <c r="A10" s="98" t="s">
        <v>51</v>
      </c>
      <c r="B10" s="99">
        <v>7627600</v>
      </c>
      <c r="C10" s="99">
        <v>4600600</v>
      </c>
      <c r="D10" s="100">
        <v>4600600</v>
      </c>
      <c r="E10" s="100">
        <v>687263</v>
      </c>
      <c r="F10" s="100">
        <v>0</v>
      </c>
      <c r="G10" s="100">
        <f>+D10-E10</f>
        <v>3913337</v>
      </c>
      <c r="H10" s="100"/>
      <c r="I10" s="93" t="e">
        <f>+#REF!*100/D10</f>
        <v>#REF!</v>
      </c>
      <c r="J10" s="101">
        <f>+E10*100/D10</f>
        <v>14.938551493283486</v>
      </c>
    </row>
    <row r="11" spans="1:14" ht="24.95" customHeight="1" x14ac:dyDescent="0.25">
      <c r="A11" s="102" t="s">
        <v>59</v>
      </c>
      <c r="B11" s="103">
        <v>5253000</v>
      </c>
      <c r="C11" s="103">
        <v>5451000</v>
      </c>
      <c r="D11" s="104">
        <v>4400399</v>
      </c>
      <c r="E11" s="104">
        <v>3778274</v>
      </c>
      <c r="F11" s="100">
        <v>0</v>
      </c>
      <c r="G11" s="100">
        <f>+D11-E11</f>
        <v>622125</v>
      </c>
      <c r="H11" s="100"/>
      <c r="I11" s="93" t="e">
        <f>+#REF!*100/D11</f>
        <v>#REF!</v>
      </c>
      <c r="J11" s="105">
        <f>+E11*100/D11</f>
        <v>85.862077507062423</v>
      </c>
      <c r="K11" t="s">
        <v>2</v>
      </c>
    </row>
    <row r="12" spans="1:14" ht="24.95" customHeight="1" x14ac:dyDescent="0.25">
      <c r="A12" s="106" t="s">
        <v>71</v>
      </c>
      <c r="B12" s="103">
        <v>215650</v>
      </c>
      <c r="C12" s="103">
        <v>334615</v>
      </c>
      <c r="D12" s="104">
        <v>296570</v>
      </c>
      <c r="E12" s="104">
        <v>236131.53</v>
      </c>
      <c r="F12" s="100">
        <v>0</v>
      </c>
      <c r="G12" s="100">
        <f>+D12-E12</f>
        <v>60438.47</v>
      </c>
      <c r="H12" s="100"/>
      <c r="I12" s="93" t="e">
        <f>+#REF!*100/D12</f>
        <v>#REF!</v>
      </c>
      <c r="J12" s="107">
        <f>+E12*100/D12</f>
        <v>79.620841622551168</v>
      </c>
    </row>
    <row r="13" spans="1:14" ht="36" customHeight="1" x14ac:dyDescent="0.25">
      <c r="A13" s="108" t="s">
        <v>68</v>
      </c>
      <c r="B13" s="103">
        <v>148750</v>
      </c>
      <c r="C13" s="103">
        <v>0</v>
      </c>
      <c r="D13" s="104">
        <v>0</v>
      </c>
      <c r="E13" s="104">
        <v>0</v>
      </c>
      <c r="F13" s="100">
        <v>0</v>
      </c>
      <c r="G13" s="100">
        <f>+D13-E13</f>
        <v>0</v>
      </c>
      <c r="H13" s="100"/>
      <c r="I13" s="93" t="e">
        <f>+#REF!*100/D13</f>
        <v>#REF!</v>
      </c>
      <c r="J13" s="105" t="s">
        <v>2</v>
      </c>
      <c r="M13">
        <v>0</v>
      </c>
    </row>
    <row r="14" spans="1:14" ht="46.5" customHeight="1" x14ac:dyDescent="0.25">
      <c r="A14" s="109" t="s">
        <v>52</v>
      </c>
      <c r="B14" s="110">
        <f t="shared" ref="B14:G14" si="0">SUM(B15:B19)</f>
        <v>2423000</v>
      </c>
      <c r="C14" s="111">
        <f t="shared" si="0"/>
        <v>117399</v>
      </c>
      <c r="D14" s="112">
        <f t="shared" si="0"/>
        <v>117399</v>
      </c>
      <c r="E14" s="92">
        <f t="shared" si="0"/>
        <v>103772</v>
      </c>
      <c r="F14" s="112">
        <f t="shared" si="0"/>
        <v>0</v>
      </c>
      <c r="G14" s="112">
        <f t="shared" si="0"/>
        <v>13627</v>
      </c>
      <c r="H14" s="100">
        <f>+H15+H16</f>
        <v>0</v>
      </c>
      <c r="I14" s="93" t="e">
        <f>+#REF!*100/D14</f>
        <v>#REF!</v>
      </c>
      <c r="J14" s="132">
        <f t="shared" ref="J14:J15" si="1">+E14*100/D14</f>
        <v>88.392575745960357</v>
      </c>
    </row>
    <row r="15" spans="1:14" ht="31.5" customHeight="1" x14ac:dyDescent="0.25">
      <c r="A15" s="114" t="s">
        <v>60</v>
      </c>
      <c r="B15" s="115">
        <v>500000</v>
      </c>
      <c r="C15" s="116">
        <v>117399</v>
      </c>
      <c r="D15" s="104">
        <v>117399</v>
      </c>
      <c r="E15" s="104">
        <v>103772</v>
      </c>
      <c r="F15" s="100">
        <v>0</v>
      </c>
      <c r="G15" s="100">
        <f>+D15-E15</f>
        <v>13627</v>
      </c>
      <c r="H15" s="104"/>
      <c r="I15" s="93" t="e">
        <f>+#REF!*100/D15</f>
        <v>#REF!</v>
      </c>
      <c r="J15" s="107">
        <f t="shared" si="1"/>
        <v>88.392575745960357</v>
      </c>
    </row>
    <row r="16" spans="1:14" ht="36" customHeight="1" x14ac:dyDescent="0.25">
      <c r="A16" s="108" t="s">
        <v>73</v>
      </c>
      <c r="B16" s="115">
        <v>178000</v>
      </c>
      <c r="C16" s="116">
        <v>0</v>
      </c>
      <c r="D16" s="104">
        <v>0</v>
      </c>
      <c r="E16" s="104">
        <v>0</v>
      </c>
      <c r="F16" s="100">
        <v>0</v>
      </c>
      <c r="G16" s="100">
        <f>+D16-E16</f>
        <v>0</v>
      </c>
      <c r="H16" s="104"/>
      <c r="I16" s="93" t="e">
        <f>+#REF!*100/D16</f>
        <v>#REF!</v>
      </c>
      <c r="J16" s="105" t="s">
        <v>2</v>
      </c>
    </row>
    <row r="17" spans="1:15" ht="36" customHeight="1" x14ac:dyDescent="0.25">
      <c r="A17" s="117" t="s">
        <v>74</v>
      </c>
      <c r="B17" s="118">
        <v>990000</v>
      </c>
      <c r="C17" s="119">
        <v>0</v>
      </c>
      <c r="D17" s="104">
        <v>0</v>
      </c>
      <c r="E17" s="104">
        <v>0</v>
      </c>
      <c r="F17" s="100">
        <v>0</v>
      </c>
      <c r="G17" s="100">
        <f>+D17-E17</f>
        <v>0</v>
      </c>
      <c r="H17" s="104"/>
      <c r="I17" s="93" t="e">
        <f>+#REF!*100/D17</f>
        <v>#REF!</v>
      </c>
      <c r="J17" s="105" t="s">
        <v>2</v>
      </c>
      <c r="O17" t="s">
        <v>2</v>
      </c>
    </row>
    <row r="18" spans="1:15" ht="36" customHeight="1" x14ac:dyDescent="0.25">
      <c r="A18" s="117" t="s">
        <v>75</v>
      </c>
      <c r="B18" s="118">
        <v>200000</v>
      </c>
      <c r="C18" s="119">
        <v>0</v>
      </c>
      <c r="D18" s="104">
        <v>0</v>
      </c>
      <c r="E18" s="92">
        <v>0</v>
      </c>
      <c r="F18" s="100"/>
      <c r="G18" s="100">
        <f>+D18-E18</f>
        <v>0</v>
      </c>
      <c r="H18" s="104"/>
      <c r="I18" s="93" t="e">
        <f>+#REF!*100/D18</f>
        <v>#REF!</v>
      </c>
      <c r="J18" s="105">
        <v>0</v>
      </c>
    </row>
    <row r="19" spans="1:15" ht="36" customHeight="1" x14ac:dyDescent="0.25">
      <c r="A19" s="117" t="s">
        <v>76</v>
      </c>
      <c r="B19" s="118">
        <v>555000</v>
      </c>
      <c r="C19" s="119">
        <v>0</v>
      </c>
      <c r="D19" s="104">
        <v>0</v>
      </c>
      <c r="E19" s="92">
        <v>0</v>
      </c>
      <c r="F19" s="100"/>
      <c r="G19" s="100">
        <f>+D19-E19</f>
        <v>0</v>
      </c>
      <c r="H19" s="104"/>
      <c r="I19" s="93" t="e">
        <f>+#REF!*100/D19</f>
        <v>#REF!</v>
      </c>
      <c r="J19" s="105">
        <v>0</v>
      </c>
    </row>
    <row r="20" spans="1:15" ht="48" customHeight="1" x14ac:dyDescent="0.25">
      <c r="A20" s="120" t="s">
        <v>69</v>
      </c>
      <c r="B20" s="90">
        <f>+B21+B22+B23+B24</f>
        <v>812000</v>
      </c>
      <c r="C20" s="90">
        <f>SUM(C21:C24)</f>
        <v>0</v>
      </c>
      <c r="D20" s="90">
        <f>+D21+D22+D23+D24</f>
        <v>0</v>
      </c>
      <c r="E20" s="92">
        <f>SUM(E21:E24)</f>
        <v>0</v>
      </c>
      <c r="F20" s="90">
        <f>+F21+F22+F23+F24</f>
        <v>0</v>
      </c>
      <c r="G20" s="90">
        <f>+G21+G22+G23+G24</f>
        <v>0</v>
      </c>
      <c r="H20" s="90">
        <f>SUM(H21:H23)</f>
        <v>0</v>
      </c>
      <c r="I20" s="93" t="e">
        <f>+#REF!*100/D20</f>
        <v>#REF!</v>
      </c>
      <c r="J20" s="113" t="s">
        <v>2</v>
      </c>
    </row>
    <row r="21" spans="1:15" ht="27" customHeight="1" x14ac:dyDescent="0.25">
      <c r="A21" s="121" t="s">
        <v>70</v>
      </c>
      <c r="B21" s="122">
        <v>103000</v>
      </c>
      <c r="C21" s="122">
        <v>0</v>
      </c>
      <c r="D21" s="104">
        <v>0</v>
      </c>
      <c r="E21" s="104">
        <v>0</v>
      </c>
      <c r="F21" s="100">
        <v>0</v>
      </c>
      <c r="G21" s="100">
        <f>+D21-E21</f>
        <v>0</v>
      </c>
      <c r="H21" s="104"/>
      <c r="I21" s="93" t="e">
        <f>+#REF!*100/D21</f>
        <v>#REF!</v>
      </c>
      <c r="J21" s="105" t="s">
        <v>2</v>
      </c>
    </row>
    <row r="22" spans="1:15" ht="28.5" customHeight="1" x14ac:dyDescent="0.25">
      <c r="A22" s="121" t="s">
        <v>64</v>
      </c>
      <c r="B22" s="122">
        <v>500</v>
      </c>
      <c r="C22" s="122">
        <v>0</v>
      </c>
      <c r="D22" s="104">
        <v>0</v>
      </c>
      <c r="E22" s="92">
        <v>0</v>
      </c>
      <c r="F22" s="100"/>
      <c r="G22" s="100">
        <f>+D22-E22</f>
        <v>0</v>
      </c>
      <c r="H22" s="104"/>
      <c r="I22" s="93" t="e">
        <f>+#REF!*100/D22</f>
        <v>#REF!</v>
      </c>
      <c r="J22" s="105">
        <v>0</v>
      </c>
    </row>
    <row r="23" spans="1:15" ht="28.5" customHeight="1" x14ac:dyDescent="0.25">
      <c r="A23" s="121" t="s">
        <v>65</v>
      </c>
      <c r="B23" s="122">
        <v>633500</v>
      </c>
      <c r="C23" s="122">
        <v>0</v>
      </c>
      <c r="D23" s="123">
        <v>0</v>
      </c>
      <c r="E23" s="92">
        <v>0</v>
      </c>
      <c r="F23" s="124"/>
      <c r="G23" s="100">
        <f>+D23-E23</f>
        <v>0</v>
      </c>
      <c r="H23" s="125"/>
      <c r="I23" s="93" t="e">
        <f>+#REF!*100/D23</f>
        <v>#REF!</v>
      </c>
      <c r="J23" s="105">
        <v>0</v>
      </c>
    </row>
    <row r="24" spans="1:15" ht="29.25" customHeight="1" x14ac:dyDescent="0.25">
      <c r="A24" s="126" t="s">
        <v>72</v>
      </c>
      <c r="B24" s="127">
        <v>75000</v>
      </c>
      <c r="C24" s="127">
        <v>0</v>
      </c>
      <c r="D24" s="127">
        <v>0</v>
      </c>
      <c r="E24" s="92">
        <v>0</v>
      </c>
      <c r="F24" s="104"/>
      <c r="G24" s="100">
        <f>+D24-E24</f>
        <v>0</v>
      </c>
      <c r="H24" s="128"/>
      <c r="I24" s="93" t="e">
        <f>+#REF!*100/D24</f>
        <v>#REF!</v>
      </c>
      <c r="J24" s="105">
        <v>0</v>
      </c>
    </row>
    <row r="25" spans="1:15" ht="24.95" customHeight="1" x14ac:dyDescent="0.25">
      <c r="A25" s="129" t="s">
        <v>18</v>
      </c>
      <c r="B25" s="130">
        <f>B8+B14+B20</f>
        <v>16480000</v>
      </c>
      <c r="C25" s="130">
        <f>C8+C14+C20</f>
        <v>10503614</v>
      </c>
      <c r="D25" s="130">
        <f>D8+D14+D20</f>
        <v>9414968</v>
      </c>
      <c r="E25" s="130">
        <f>E8+E14+E20</f>
        <v>4805440.53</v>
      </c>
      <c r="F25" s="130">
        <v>0</v>
      </c>
      <c r="G25" s="130">
        <f>G8+G14+G20</f>
        <v>4609527.47</v>
      </c>
      <c r="H25" s="130">
        <f>H8+H14+H20</f>
        <v>0</v>
      </c>
      <c r="I25" s="131" t="e">
        <f>+#REF!*100/D25</f>
        <v>#REF!</v>
      </c>
      <c r="J25" s="132">
        <f>+E25*100/D25</f>
        <v>51.040434019531453</v>
      </c>
    </row>
  </sheetData>
  <mergeCells count="3">
    <mergeCell ref="A2:J2"/>
    <mergeCell ref="A3:J3"/>
    <mergeCell ref="A4:J4"/>
  </mergeCells>
  <phoneticPr fontId="1" type="noConversion"/>
  <pageMargins left="0.31496062992125984" right="0.11811023622047245" top="0.35433070866141736" bottom="0.15748031496062992" header="0" footer="0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Func</vt:lpstr>
      <vt:lpstr>Ingresos</vt:lpstr>
      <vt:lpstr>INVxPROY</vt:lpstr>
      <vt:lpstr>Func!Área_de_impresión</vt:lpstr>
      <vt:lpstr>Ingresos!Área_de_impresión</vt:lpstr>
      <vt:lpstr>INVxPROY!Área_de_impresión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2020-10-08T18:18:39Z</cp:lastPrinted>
  <dcterms:created xsi:type="dcterms:W3CDTF">2010-01-07T20:52:23Z</dcterms:created>
  <dcterms:modified xsi:type="dcterms:W3CDTF">2020-10-12T15:20:59Z</dcterms:modified>
</cp:coreProperties>
</file>